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3.xml" ContentType="application/vnd.openxmlformats-officedocument.drawingml.chartshap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autoCompressPictures="0" defaultThemeVersion="124226"/>
  <bookViews>
    <workbookView xWindow="0" yWindow="0" windowWidth="20730" windowHeight="11760" tabRatio="788" firstSheet="52" activeTab="62"/>
  </bookViews>
  <sheets>
    <sheet name="ANNEXES 1" sheetId="90" r:id="rId1"/>
    <sheet name="TABLEAU 62" sheetId="83" r:id="rId2"/>
    <sheet name="TABLEAU 61" sheetId="82" r:id="rId3"/>
    <sheet name="TABLEAU 60" sheetId="81" r:id="rId4"/>
    <sheet name="TABLEAU 59" sheetId="80" r:id="rId5"/>
    <sheet name="TABLEAU 58" sheetId="79" r:id="rId6"/>
    <sheet name="TABLEAU 57" sheetId="78" r:id="rId7"/>
    <sheet name="TABLEAU 56" sheetId="72" r:id="rId8"/>
    <sheet name="TABLEAU 55" sheetId="75" r:id="rId9"/>
    <sheet name="TABLEAU 54" sheetId="76" r:id="rId10"/>
    <sheet name="TABLEAU 53" sheetId="60" r:id="rId11"/>
    <sheet name="TABLEAU 52" sheetId="59" r:id="rId12"/>
    <sheet name="TABLEAU 51" sheetId="97" r:id="rId13"/>
    <sheet name="TABLEAU 50" sheetId="70" r:id="rId14"/>
    <sheet name="TABLEAU 49" sheetId="56" r:id="rId15"/>
    <sheet name="TABLEAU 48" sheetId="55" r:id="rId16"/>
    <sheet name="TABLEAU 47" sheetId="54" r:id="rId17"/>
    <sheet name="TABLEAU 46" sheetId="53" r:id="rId18"/>
    <sheet name="TABLEAU 45" sheetId="52" r:id="rId19"/>
    <sheet name="TABLEAU 44" sheetId="51" r:id="rId20"/>
    <sheet name="TABLEAU 43" sheetId="50" r:id="rId21"/>
    <sheet name="TABLEAU 42" sheetId="49" r:id="rId22"/>
    <sheet name="TABLEAU 41" sheetId="48" r:id="rId23"/>
    <sheet name="TABLEAU 40" sheetId="47" r:id="rId24"/>
    <sheet name="TABLEAU 39" sheetId="46" r:id="rId25"/>
    <sheet name="TABLEAU 38" sheetId="45" r:id="rId26"/>
    <sheet name="TABLEAU 37" sheetId="34" r:id="rId27"/>
    <sheet name="TABLEAU 36" sheetId="35" r:id="rId28"/>
    <sheet name="TABLEAU 35" sheetId="36" r:id="rId29"/>
    <sheet name="TABLEAU 34" sheetId="98" r:id="rId30"/>
    <sheet name="TABLEAU 33" sheetId="92" r:id="rId31"/>
    <sheet name="TABLEAU 32" sheetId="39" r:id="rId32"/>
    <sheet name="TABLEAU 31" sheetId="96" r:id="rId33"/>
    <sheet name="TABLEAU 30 " sheetId="41" r:id="rId34"/>
    <sheet name="TABLEAU 29" sheetId="42" r:id="rId35"/>
    <sheet name="TABLEAU 28" sheetId="43" r:id="rId36"/>
    <sheet name="TABLEAU 27 " sheetId="12" r:id="rId37"/>
    <sheet name="TABLEAU 26" sheetId="95" r:id="rId38"/>
    <sheet name="TABLEAU25" sheetId="7" r:id="rId39"/>
    <sheet name="TABLEAU24" sheetId="94" r:id="rId40"/>
    <sheet name="TABLEAU23" sheetId="6" r:id="rId41"/>
    <sheet name="TABLEAU22 " sheetId="93" r:id="rId42"/>
    <sheet name="TABLEAU 21" sheetId="5" r:id="rId43"/>
    <sheet name="TABLEAU 20" sheetId="16" r:id="rId44"/>
    <sheet name="TABLEAU 19" sheetId="15" r:id="rId45"/>
    <sheet name="TABLEAU 18" sheetId="14" r:id="rId46"/>
    <sheet name="TABLEAU 17" sheetId="33" r:id="rId47"/>
    <sheet name="TABLEAU 16" sheetId="32" r:id="rId48"/>
    <sheet name="TABLEAU 15" sheetId="31" r:id="rId49"/>
    <sheet name="TABLEAU 14" sheetId="30" r:id="rId50"/>
    <sheet name="TABLEAU 13" sheetId="29" r:id="rId51"/>
    <sheet name="TABLEAU 12" sheetId="28" r:id="rId52"/>
    <sheet name="TABLEAU 11" sheetId="27" r:id="rId53"/>
    <sheet name="TABLEAU 10" sheetId="26" r:id="rId54"/>
    <sheet name="TABLEAU 9" sheetId="25" r:id="rId55"/>
    <sheet name="TABLEAU 8 BIS" sheetId="71" r:id="rId56"/>
    <sheet name="TABLEAU 7" sheetId="23" r:id="rId57"/>
    <sheet name="TABLEAU 6" sheetId="22" r:id="rId58"/>
    <sheet name="TABLEAU 5" sheetId="21" r:id="rId59"/>
    <sheet name="TABLEAU4" sheetId="20" r:id="rId60"/>
    <sheet name="TABLEAU3" sheetId="19" r:id="rId61"/>
    <sheet name="TABLEAU2" sheetId="18" r:id="rId62"/>
    <sheet name="TABLEAU1" sheetId="17" r:id="rId63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" i="96"/>
  <c r="C24"/>
  <c r="F24"/>
  <c r="I24"/>
  <c r="L24"/>
  <c r="M24"/>
  <c r="C29"/>
  <c r="F29"/>
  <c r="I29"/>
  <c r="L29"/>
  <c r="M29"/>
  <c r="C37"/>
  <c r="F37"/>
  <c r="I37"/>
  <c r="L37"/>
  <c r="M37"/>
  <c r="S11"/>
  <c r="K27" i="43"/>
  <c r="K28"/>
  <c r="K29"/>
  <c r="N29"/>
  <c r="W7" i="5"/>
  <c r="W8"/>
  <c r="W9"/>
  <c r="W10"/>
  <c r="X10"/>
  <c r="W11"/>
  <c r="W13"/>
  <c r="W18"/>
  <c r="W19"/>
  <c r="W20"/>
  <c r="W21"/>
  <c r="W26"/>
  <c r="X26"/>
  <c r="W31"/>
  <c r="W30"/>
  <c r="W29"/>
  <c r="W28"/>
  <c r="W27"/>
  <c r="W25"/>
  <c r="W24"/>
  <c r="W23"/>
  <c r="W22"/>
  <c r="W17"/>
  <c r="W16"/>
  <c r="W15"/>
  <c r="W14"/>
  <c r="W12"/>
  <c r="R31"/>
  <c r="U7"/>
  <c r="U8"/>
  <c r="U9"/>
  <c r="U10"/>
  <c r="V10"/>
  <c r="U11"/>
  <c r="U13"/>
  <c r="U18"/>
  <c r="U19"/>
  <c r="U20"/>
  <c r="U21"/>
  <c r="U26"/>
  <c r="V26"/>
  <c r="U31"/>
  <c r="U30"/>
  <c r="U29"/>
  <c r="U28"/>
  <c r="U27"/>
  <c r="U25"/>
  <c r="U24"/>
  <c r="U23"/>
  <c r="U22"/>
  <c r="U17"/>
  <c r="U16"/>
  <c r="U15"/>
  <c r="U14"/>
  <c r="U12"/>
  <c r="S21" i="16"/>
  <c r="S15"/>
  <c r="S28"/>
  <c r="S42"/>
  <c r="U42"/>
  <c r="S36"/>
  <c r="U36"/>
  <c r="U29"/>
  <c r="U28"/>
  <c r="U21"/>
  <c r="U15"/>
  <c r="J21" i="36"/>
  <c r="M21"/>
  <c r="P21"/>
  <c r="S21"/>
  <c r="X21"/>
  <c r="X20"/>
  <c r="X19"/>
  <c r="X18"/>
  <c r="X17"/>
  <c r="X16"/>
  <c r="X15"/>
  <c r="X14"/>
  <c r="R21"/>
  <c r="Q21"/>
  <c r="M43" i="82"/>
  <c r="J43"/>
  <c r="K26" i="81"/>
  <c r="K24"/>
  <c r="K22"/>
  <c r="K20"/>
  <c r="K17"/>
  <c r="K14"/>
  <c r="K26" i="82"/>
  <c r="K24"/>
  <c r="K22"/>
  <c r="K20"/>
  <c r="K17"/>
  <c r="K14"/>
  <c r="K11"/>
  <c r="C70" i="90"/>
  <c r="C78"/>
  <c r="C68"/>
  <c r="C59"/>
  <c r="C53"/>
  <c r="C38"/>
  <c r="C33"/>
  <c r="C79"/>
  <c r="D70"/>
  <c r="D78"/>
  <c r="D68"/>
  <c r="D59"/>
  <c r="D53"/>
  <c r="D38"/>
  <c r="D33"/>
  <c r="D79"/>
  <c r="B78"/>
  <c r="B70"/>
  <c r="M28" i="43"/>
  <c r="L28"/>
  <c r="I37" i="39"/>
  <c r="I33"/>
  <c r="I29"/>
  <c r="I24"/>
  <c r="I20"/>
  <c r="I15"/>
  <c r="I11"/>
  <c r="I39"/>
  <c r="J37"/>
  <c r="K37"/>
  <c r="J33"/>
  <c r="K33"/>
  <c r="J29"/>
  <c r="K29"/>
  <c r="J24"/>
  <c r="K24"/>
  <c r="J20"/>
  <c r="K20"/>
  <c r="J15"/>
  <c r="K15"/>
  <c r="J11"/>
  <c r="K11"/>
  <c r="K39"/>
  <c r="H37"/>
  <c r="H33"/>
  <c r="H29"/>
  <c r="H24"/>
  <c r="H20"/>
  <c r="H15"/>
  <c r="H11"/>
  <c r="H39"/>
  <c r="G37"/>
  <c r="G33"/>
  <c r="G29"/>
  <c r="G24"/>
  <c r="G20"/>
  <c r="G15"/>
  <c r="G11"/>
  <c r="G39"/>
  <c r="F37"/>
  <c r="F33"/>
  <c r="F29"/>
  <c r="F24"/>
  <c r="F20"/>
  <c r="F15"/>
  <c r="F11"/>
  <c r="F39"/>
  <c r="K14" i="41"/>
  <c r="J14"/>
  <c r="I14"/>
  <c r="B33" i="90"/>
  <c r="B79"/>
  <c r="B77"/>
  <c r="B76"/>
  <c r="B75"/>
  <c r="B74"/>
  <c r="B73"/>
  <c r="B72"/>
  <c r="B71"/>
  <c r="B69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38"/>
  <c r="B37"/>
  <c r="B36"/>
  <c r="B35"/>
  <c r="B34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E8"/>
  <c r="N26" i="25"/>
  <c r="N16"/>
  <c r="N33"/>
  <c r="O14" i="71"/>
  <c r="W25" i="23"/>
  <c r="R19" i="22"/>
  <c r="R25"/>
  <c r="Q87" i="21"/>
  <c r="R87"/>
  <c r="S87"/>
  <c r="Q79"/>
  <c r="Q59"/>
  <c r="Q60"/>
  <c r="Q66"/>
  <c r="Q69"/>
  <c r="Q56"/>
  <c r="Q38"/>
  <c r="Q25"/>
  <c r="Q32"/>
  <c r="Q88"/>
  <c r="R79"/>
  <c r="R59"/>
  <c r="R60"/>
  <c r="R66"/>
  <c r="R69"/>
  <c r="R56"/>
  <c r="R38"/>
  <c r="R25"/>
  <c r="R32"/>
  <c r="R88"/>
  <c r="S40"/>
  <c r="S41"/>
  <c r="S42"/>
  <c r="S43"/>
  <c r="S44"/>
  <c r="S45"/>
  <c r="S46"/>
  <c r="S47"/>
  <c r="S48"/>
  <c r="S49"/>
  <c r="S50"/>
  <c r="S51"/>
  <c r="S52"/>
  <c r="S53"/>
  <c r="S54"/>
  <c r="S56"/>
  <c r="S34"/>
  <c r="S35"/>
  <c r="S36"/>
  <c r="S37"/>
  <c r="S38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86"/>
  <c r="S85"/>
  <c r="S84"/>
  <c r="S83"/>
  <c r="S82"/>
  <c r="S81"/>
  <c r="S78"/>
  <c r="S77"/>
  <c r="S76"/>
  <c r="S75"/>
  <c r="S74"/>
  <c r="S73"/>
  <c r="S72"/>
  <c r="S71"/>
  <c r="S70"/>
  <c r="S68"/>
  <c r="S67"/>
  <c r="S66"/>
  <c r="S65"/>
  <c r="S64"/>
  <c r="S63"/>
  <c r="S62"/>
  <c r="S61"/>
  <c r="S60"/>
  <c r="S59"/>
  <c r="S58"/>
  <c r="T13" i="20"/>
  <c r="T19"/>
  <c r="T24"/>
  <c r="T36"/>
  <c r="T39"/>
  <c r="T42"/>
  <c r="T56"/>
  <c r="S38" i="19"/>
  <c r="R31" i="17"/>
  <c r="R31" i="18"/>
  <c r="M27" i="43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E37" i="39"/>
  <c r="E33"/>
  <c r="E29"/>
  <c r="E24"/>
  <c r="E20"/>
  <c r="E15"/>
  <c r="E11"/>
  <c r="E39"/>
  <c r="D37"/>
  <c r="D33"/>
  <c r="D29"/>
  <c r="D24"/>
  <c r="D20"/>
  <c r="D15"/>
  <c r="D11"/>
  <c r="D39"/>
  <c r="C37"/>
  <c r="C33"/>
  <c r="C29"/>
  <c r="C24"/>
  <c r="C20"/>
  <c r="C15"/>
  <c r="C11"/>
  <c r="C39"/>
  <c r="X17" i="27"/>
  <c r="X20"/>
  <c r="C45" i="30"/>
  <c r="C44"/>
  <c r="F9" i="28"/>
  <c r="B68" i="90"/>
  <c r="J39" i="39"/>
  <c r="S79" i="21"/>
  <c r="S69"/>
  <c r="S88"/>
  <c r="S31" i="5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M4" i="7"/>
  <c r="N10" i="6"/>
  <c r="M5"/>
  <c r="N25"/>
  <c r="N27"/>
  <c r="N16"/>
  <c r="N15"/>
  <c r="N22"/>
  <c r="N19"/>
  <c r="N11"/>
  <c r="N17"/>
  <c r="N24"/>
  <c r="N8"/>
  <c r="N18"/>
  <c r="N12"/>
  <c r="N28"/>
  <c r="N21"/>
  <c r="N20"/>
  <c r="N13"/>
  <c r="N26"/>
  <c r="N23"/>
  <c r="N9"/>
  <c r="N7"/>
  <c r="N14"/>
  <c r="N6"/>
  <c r="L4" i="7"/>
  <c r="L5" i="6"/>
  <c r="K4" i="7"/>
  <c r="K5" i="6"/>
  <c r="I4" i="7"/>
  <c r="I5" i="6"/>
  <c r="G4" i="7"/>
  <c r="G5" i="6"/>
  <c r="F4" i="7"/>
  <c r="F5" i="6"/>
  <c r="D5"/>
  <c r="C4" i="7"/>
  <c r="C5" i="6"/>
  <c r="B4" i="7"/>
  <c r="B5" i="6"/>
  <c r="D17" i="70"/>
  <c r="E18" i="56"/>
  <c r="E17"/>
  <c r="E19"/>
  <c r="E16"/>
  <c r="D18" i="79"/>
  <c r="E18"/>
  <c r="F18"/>
  <c r="G18"/>
  <c r="H18"/>
  <c r="I18"/>
  <c r="K18"/>
  <c r="L18"/>
  <c r="M18"/>
  <c r="N18"/>
  <c r="O12"/>
  <c r="O13"/>
  <c r="O14"/>
  <c r="O15"/>
  <c r="O16"/>
  <c r="O17"/>
  <c r="O18"/>
  <c r="C13" i="72"/>
  <c r="C11"/>
  <c r="C21"/>
  <c r="D13"/>
  <c r="D11"/>
  <c r="D21"/>
  <c r="E13"/>
  <c r="E11"/>
  <c r="E21"/>
  <c r="F13"/>
  <c r="F11"/>
  <c r="F21"/>
  <c r="G13"/>
  <c r="G11"/>
  <c r="G21"/>
  <c r="H13"/>
  <c r="H11"/>
  <c r="H21"/>
  <c r="I21"/>
  <c r="J13"/>
  <c r="J21"/>
  <c r="K13"/>
  <c r="K21"/>
  <c r="L13"/>
  <c r="L21"/>
  <c r="M13"/>
  <c r="M21"/>
  <c r="N21"/>
  <c r="C22"/>
  <c r="M22"/>
  <c r="L22"/>
  <c r="K22"/>
  <c r="J22"/>
  <c r="I22"/>
  <c r="H22"/>
  <c r="G22"/>
  <c r="F22"/>
  <c r="E22"/>
  <c r="D22"/>
  <c r="N16"/>
  <c r="N15"/>
  <c r="N19"/>
  <c r="N14"/>
  <c r="N11"/>
  <c r="N13"/>
  <c r="N23" i="78"/>
  <c r="N24"/>
  <c r="N7"/>
  <c r="N28"/>
  <c r="N26"/>
  <c r="N21"/>
  <c r="N20"/>
  <c r="N19"/>
  <c r="N18"/>
  <c r="N17"/>
  <c r="N16"/>
  <c r="N15"/>
  <c r="N14"/>
  <c r="N13"/>
  <c r="N11"/>
  <c r="N10"/>
  <c r="N9"/>
  <c r="N6"/>
  <c r="G51" i="98"/>
  <c r="D51"/>
  <c r="L51"/>
  <c r="F51"/>
  <c r="E51"/>
  <c r="C51"/>
  <c r="B51"/>
  <c r="L50"/>
  <c r="M50"/>
  <c r="J50"/>
  <c r="K50"/>
  <c r="H50"/>
  <c r="I50"/>
  <c r="L49"/>
  <c r="M49"/>
  <c r="J49"/>
  <c r="K49"/>
  <c r="H49"/>
  <c r="I49"/>
  <c r="L48"/>
  <c r="M48"/>
  <c r="J48"/>
  <c r="K48"/>
  <c r="H48"/>
  <c r="I48"/>
  <c r="L47"/>
  <c r="M47"/>
  <c r="J47"/>
  <c r="K47"/>
  <c r="H47"/>
  <c r="I47"/>
  <c r="L46"/>
  <c r="M46"/>
  <c r="J46"/>
  <c r="K46"/>
  <c r="H46"/>
  <c r="I46"/>
  <c r="L45"/>
  <c r="M45"/>
  <c r="J45"/>
  <c r="K45"/>
  <c r="H45"/>
  <c r="I45"/>
  <c r="L44"/>
  <c r="M44"/>
  <c r="J44"/>
  <c r="K44"/>
  <c r="H44"/>
  <c r="I44"/>
  <c r="L43"/>
  <c r="M43"/>
  <c r="J43"/>
  <c r="K43"/>
  <c r="H43"/>
  <c r="I43"/>
  <c r="L42"/>
  <c r="M42"/>
  <c r="J42"/>
  <c r="K42"/>
  <c r="H42"/>
  <c r="I42"/>
  <c r="L41"/>
  <c r="M41"/>
  <c r="J41"/>
  <c r="K41"/>
  <c r="H41"/>
  <c r="I41"/>
  <c r="L40"/>
  <c r="M40"/>
  <c r="J40"/>
  <c r="K40"/>
  <c r="H40"/>
  <c r="I40"/>
  <c r="L39"/>
  <c r="M39"/>
  <c r="J39"/>
  <c r="K39"/>
  <c r="H39"/>
  <c r="I39"/>
  <c r="L38"/>
  <c r="M38"/>
  <c r="J38"/>
  <c r="K38"/>
  <c r="H38"/>
  <c r="I38"/>
  <c r="L37"/>
  <c r="M37"/>
  <c r="J37"/>
  <c r="K37"/>
  <c r="H37"/>
  <c r="I37"/>
  <c r="L36"/>
  <c r="M36"/>
  <c r="J36"/>
  <c r="K36"/>
  <c r="H36"/>
  <c r="I36"/>
  <c r="L35"/>
  <c r="M35"/>
  <c r="J35"/>
  <c r="K35"/>
  <c r="H35"/>
  <c r="I35"/>
  <c r="L34"/>
  <c r="M34"/>
  <c r="J34"/>
  <c r="K34"/>
  <c r="H34"/>
  <c r="I34"/>
  <c r="L33"/>
  <c r="M33"/>
  <c r="J33"/>
  <c r="K33"/>
  <c r="H33"/>
  <c r="I33"/>
  <c r="L32"/>
  <c r="M32"/>
  <c r="J32"/>
  <c r="K32"/>
  <c r="H32"/>
  <c r="I32"/>
  <c r="L31"/>
  <c r="M31"/>
  <c r="J31"/>
  <c r="K31"/>
  <c r="H31"/>
  <c r="I31"/>
  <c r="L30"/>
  <c r="M30"/>
  <c r="J30"/>
  <c r="K30"/>
  <c r="H30"/>
  <c r="I30"/>
  <c r="L29"/>
  <c r="M29"/>
  <c r="J29"/>
  <c r="K29"/>
  <c r="H29"/>
  <c r="I29"/>
  <c r="L28"/>
  <c r="M28"/>
  <c r="J28"/>
  <c r="K28"/>
  <c r="H28"/>
  <c r="I28"/>
  <c r="L27"/>
  <c r="M27"/>
  <c r="J27"/>
  <c r="K27"/>
  <c r="H27"/>
  <c r="I27"/>
  <c r="L26"/>
  <c r="M26"/>
  <c r="J26"/>
  <c r="K26"/>
  <c r="H26"/>
  <c r="I26"/>
  <c r="L25"/>
  <c r="M25"/>
  <c r="J25"/>
  <c r="K25"/>
  <c r="H25"/>
  <c r="I25"/>
  <c r="L24"/>
  <c r="M24"/>
  <c r="J24"/>
  <c r="K24"/>
  <c r="H24"/>
  <c r="I24"/>
  <c r="L23"/>
  <c r="M23"/>
  <c r="J23"/>
  <c r="K23"/>
  <c r="H23"/>
  <c r="I23"/>
  <c r="L22"/>
  <c r="M22"/>
  <c r="J22"/>
  <c r="K22"/>
  <c r="H22"/>
  <c r="I22"/>
  <c r="L21"/>
  <c r="M21"/>
  <c r="J21"/>
  <c r="K21"/>
  <c r="H21"/>
  <c r="I21"/>
  <c r="L20"/>
  <c r="M20"/>
  <c r="J20"/>
  <c r="K20"/>
  <c r="H20"/>
  <c r="I20"/>
  <c r="L19"/>
  <c r="M19"/>
  <c r="J19"/>
  <c r="K19"/>
  <c r="H19"/>
  <c r="I19"/>
  <c r="L18"/>
  <c r="M18"/>
  <c r="J18"/>
  <c r="K18"/>
  <c r="H18"/>
  <c r="I18"/>
  <c r="L17"/>
  <c r="M17"/>
  <c r="J17"/>
  <c r="K17"/>
  <c r="H17"/>
  <c r="I17"/>
  <c r="L16"/>
  <c r="M16"/>
  <c r="J16"/>
  <c r="K16"/>
  <c r="H16"/>
  <c r="I16"/>
  <c r="L15"/>
  <c r="M15"/>
  <c r="J15"/>
  <c r="K15"/>
  <c r="H15"/>
  <c r="I15"/>
  <c r="L14"/>
  <c r="M14"/>
  <c r="J14"/>
  <c r="K14"/>
  <c r="H14"/>
  <c r="I14"/>
  <c r="L13"/>
  <c r="M13"/>
  <c r="J13"/>
  <c r="K13"/>
  <c r="H13"/>
  <c r="I13"/>
  <c r="L12"/>
  <c r="M12"/>
  <c r="J12"/>
  <c r="K12"/>
  <c r="H12"/>
  <c r="I12"/>
  <c r="L11"/>
  <c r="M11"/>
  <c r="J11"/>
  <c r="K11"/>
  <c r="H11"/>
  <c r="I11"/>
  <c r="L10"/>
  <c r="M10"/>
  <c r="J10"/>
  <c r="K10"/>
  <c r="H10"/>
  <c r="I10"/>
  <c r="L9"/>
  <c r="M9"/>
  <c r="J9"/>
  <c r="K9"/>
  <c r="H9"/>
  <c r="I9"/>
  <c r="L8"/>
  <c r="M8"/>
  <c r="J8"/>
  <c r="K8"/>
  <c r="H8"/>
  <c r="I8"/>
  <c r="L7"/>
  <c r="M7"/>
  <c r="J7"/>
  <c r="K7"/>
  <c r="H7"/>
  <c r="I7"/>
  <c r="L6"/>
  <c r="M6"/>
  <c r="J6"/>
  <c r="K6"/>
  <c r="H6"/>
  <c r="I6"/>
  <c r="L5"/>
  <c r="M5"/>
  <c r="J5"/>
  <c r="K5"/>
  <c r="H5"/>
  <c r="I5"/>
  <c r="X19" i="35"/>
  <c r="W13"/>
  <c r="W19"/>
  <c r="V13"/>
  <c r="V19"/>
  <c r="H51" i="98"/>
  <c r="J51"/>
  <c r="W18" i="34"/>
  <c r="Y18"/>
  <c r="AA18"/>
  <c r="W19"/>
  <c r="Y19"/>
  <c r="AA19"/>
  <c r="W20"/>
  <c r="Y20"/>
  <c r="AA20"/>
  <c r="W21"/>
  <c r="Y21"/>
  <c r="AA21"/>
  <c r="W22"/>
  <c r="Y22"/>
  <c r="AA22"/>
  <c r="W23"/>
  <c r="Y23"/>
  <c r="AA23"/>
  <c r="W24"/>
  <c r="Y24"/>
  <c r="AA24"/>
  <c r="W25"/>
  <c r="Y25"/>
  <c r="AA25"/>
  <c r="W26"/>
  <c r="Y26"/>
  <c r="AA26"/>
  <c r="W27"/>
  <c r="Y27"/>
  <c r="AA27"/>
  <c r="W28"/>
  <c r="Y28"/>
  <c r="AA28"/>
  <c r="N29"/>
  <c r="O29"/>
  <c r="P29"/>
  <c r="Q29"/>
  <c r="R29"/>
  <c r="S29"/>
  <c r="T29"/>
  <c r="U29"/>
  <c r="V29"/>
  <c r="W29"/>
  <c r="X29"/>
  <c r="Y29"/>
  <c r="Z29"/>
  <c r="AA29"/>
  <c r="AB29"/>
  <c r="Y13" i="35"/>
  <c r="AA13"/>
  <c r="Y14"/>
  <c r="AA14"/>
  <c r="Y15"/>
  <c r="AA15"/>
  <c r="U16"/>
  <c r="Y16"/>
  <c r="AA16"/>
  <c r="Y17"/>
  <c r="AA17"/>
  <c r="Y18"/>
  <c r="AA18"/>
  <c r="G19"/>
  <c r="H19"/>
  <c r="I19"/>
  <c r="J19"/>
  <c r="K19"/>
  <c r="N19"/>
  <c r="Q19"/>
  <c r="T19"/>
  <c r="AA19"/>
  <c r="L19"/>
  <c r="M19"/>
  <c r="O19"/>
  <c r="P19"/>
  <c r="R19"/>
  <c r="S19"/>
  <c r="U19"/>
  <c r="Y19"/>
  <c r="K26" i="75"/>
  <c r="J26"/>
  <c r="I26"/>
  <c r="H26"/>
  <c r="G26"/>
  <c r="F26"/>
  <c r="E26"/>
  <c r="D26"/>
  <c r="C26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N24" i="60"/>
  <c r="F32" i="97"/>
  <c r="F31"/>
  <c r="F30"/>
  <c r="D30"/>
  <c r="C30"/>
  <c r="F29"/>
  <c r="D29"/>
  <c r="F28"/>
  <c r="C28"/>
  <c r="F27"/>
  <c r="D27"/>
  <c r="F26"/>
  <c r="D26"/>
  <c r="F25"/>
  <c r="D25"/>
  <c r="F24"/>
  <c r="D24"/>
  <c r="F23"/>
  <c r="D23"/>
  <c r="D28"/>
  <c r="F22"/>
  <c r="C22"/>
  <c r="C32"/>
  <c r="F21"/>
  <c r="F20"/>
  <c r="D20"/>
  <c r="F19"/>
  <c r="D19"/>
  <c r="F18"/>
  <c r="D18"/>
  <c r="F17"/>
  <c r="D17"/>
  <c r="F16"/>
  <c r="D16"/>
  <c r="F15"/>
  <c r="D15"/>
  <c r="D22"/>
  <c r="D16" i="70"/>
  <c r="G17" i="49"/>
  <c r="F17"/>
  <c r="E17"/>
  <c r="D17"/>
  <c r="C17"/>
  <c r="I15"/>
  <c r="I17"/>
  <c r="I17" i="48"/>
  <c r="G17"/>
  <c r="F17"/>
  <c r="E17"/>
  <c r="D17"/>
  <c r="C17"/>
  <c r="I14" i="47"/>
  <c r="G14"/>
  <c r="F14"/>
  <c r="E14"/>
  <c r="D14"/>
  <c r="C14"/>
  <c r="J16" i="46"/>
  <c r="H16"/>
  <c r="G16"/>
  <c r="F16"/>
  <c r="E16"/>
  <c r="D16"/>
  <c r="I18" i="45"/>
  <c r="G18"/>
  <c r="E18"/>
  <c r="C18"/>
  <c r="O21" i="36"/>
  <c r="N21"/>
  <c r="L21"/>
  <c r="K21"/>
  <c r="H21"/>
  <c r="K37" i="96"/>
  <c r="J37"/>
  <c r="H37"/>
  <c r="G37"/>
  <c r="E37"/>
  <c r="E33"/>
  <c r="E29"/>
  <c r="E24"/>
  <c r="E20"/>
  <c r="E15"/>
  <c r="E11"/>
  <c r="E39"/>
  <c r="D37"/>
  <c r="N37"/>
  <c r="O37"/>
  <c r="C33"/>
  <c r="C20"/>
  <c r="C15"/>
  <c r="C11"/>
  <c r="C39"/>
  <c r="P36"/>
  <c r="Q36"/>
  <c r="N36"/>
  <c r="O36"/>
  <c r="L36"/>
  <c r="M36"/>
  <c r="P35"/>
  <c r="Q35"/>
  <c r="N35"/>
  <c r="O35"/>
  <c r="L35"/>
  <c r="M35"/>
  <c r="P34"/>
  <c r="Q34"/>
  <c r="N34"/>
  <c r="O34"/>
  <c r="L34"/>
  <c r="M34"/>
  <c r="K33"/>
  <c r="J33"/>
  <c r="I33"/>
  <c r="H33"/>
  <c r="P33"/>
  <c r="Q33"/>
  <c r="G33"/>
  <c r="F33"/>
  <c r="L33"/>
  <c r="M33"/>
  <c r="D33"/>
  <c r="N33"/>
  <c r="O33"/>
  <c r="P32"/>
  <c r="Q32"/>
  <c r="N32"/>
  <c r="O32"/>
  <c r="L32"/>
  <c r="M32"/>
  <c r="P31"/>
  <c r="Q31"/>
  <c r="N31"/>
  <c r="O31"/>
  <c r="L31"/>
  <c r="M31"/>
  <c r="P30"/>
  <c r="Q30"/>
  <c r="N30"/>
  <c r="O30"/>
  <c r="L30"/>
  <c r="M30"/>
  <c r="K29"/>
  <c r="J29"/>
  <c r="H29"/>
  <c r="G29"/>
  <c r="P29"/>
  <c r="Q29"/>
  <c r="D29"/>
  <c r="N29"/>
  <c r="O29"/>
  <c r="P28"/>
  <c r="Q28"/>
  <c r="N28"/>
  <c r="O28"/>
  <c r="L28"/>
  <c r="M28"/>
  <c r="P27"/>
  <c r="Q27"/>
  <c r="N27"/>
  <c r="O27"/>
  <c r="L27"/>
  <c r="M27"/>
  <c r="P26"/>
  <c r="Q26"/>
  <c r="N26"/>
  <c r="O26"/>
  <c r="L26"/>
  <c r="M26"/>
  <c r="P25"/>
  <c r="Q25"/>
  <c r="N25"/>
  <c r="O25"/>
  <c r="L25"/>
  <c r="M25"/>
  <c r="K24"/>
  <c r="J24"/>
  <c r="H24"/>
  <c r="P24"/>
  <c r="Q24"/>
  <c r="G24"/>
  <c r="D24"/>
  <c r="N24"/>
  <c r="O24"/>
  <c r="P23"/>
  <c r="Q23"/>
  <c r="N23"/>
  <c r="O23"/>
  <c r="L23"/>
  <c r="M23"/>
  <c r="P22"/>
  <c r="Q22"/>
  <c r="N22"/>
  <c r="O22"/>
  <c r="L22"/>
  <c r="M22"/>
  <c r="P21"/>
  <c r="Q21"/>
  <c r="N21"/>
  <c r="O21"/>
  <c r="L21"/>
  <c r="M21"/>
  <c r="K20"/>
  <c r="J20"/>
  <c r="I20"/>
  <c r="H20"/>
  <c r="G20"/>
  <c r="F20"/>
  <c r="P20"/>
  <c r="Q20"/>
  <c r="D20"/>
  <c r="N20"/>
  <c r="O20"/>
  <c r="L20"/>
  <c r="M20"/>
  <c r="P19"/>
  <c r="Q19"/>
  <c r="N19"/>
  <c r="O19"/>
  <c r="L19"/>
  <c r="M19"/>
  <c r="P18"/>
  <c r="Q18"/>
  <c r="N18"/>
  <c r="O18"/>
  <c r="L18"/>
  <c r="M18"/>
  <c r="P17"/>
  <c r="Q17"/>
  <c r="N17"/>
  <c r="O17"/>
  <c r="L17"/>
  <c r="M17"/>
  <c r="P16"/>
  <c r="Q16"/>
  <c r="N16"/>
  <c r="O16"/>
  <c r="L16"/>
  <c r="M16"/>
  <c r="K15"/>
  <c r="J15"/>
  <c r="I15"/>
  <c r="H15"/>
  <c r="G15"/>
  <c r="F15"/>
  <c r="P15"/>
  <c r="Q15"/>
  <c r="D15"/>
  <c r="N15"/>
  <c r="O15"/>
  <c r="L15"/>
  <c r="M15"/>
  <c r="P14"/>
  <c r="Q14"/>
  <c r="N14"/>
  <c r="O14"/>
  <c r="L14"/>
  <c r="M14"/>
  <c r="P13"/>
  <c r="Q13"/>
  <c r="N13"/>
  <c r="O13"/>
  <c r="L13"/>
  <c r="P12"/>
  <c r="Q12"/>
  <c r="N12"/>
  <c r="O12"/>
  <c r="L12"/>
  <c r="K11"/>
  <c r="K39"/>
  <c r="J11"/>
  <c r="J39"/>
  <c r="I11"/>
  <c r="I39"/>
  <c r="H11"/>
  <c r="H39"/>
  <c r="G11"/>
  <c r="G39"/>
  <c r="F11"/>
  <c r="F39"/>
  <c r="D11"/>
  <c r="P10"/>
  <c r="Q10"/>
  <c r="N10"/>
  <c r="O10"/>
  <c r="L10"/>
  <c r="P9"/>
  <c r="Q9"/>
  <c r="N9"/>
  <c r="O9"/>
  <c r="L9"/>
  <c r="P8"/>
  <c r="Q8"/>
  <c r="N8"/>
  <c r="O8"/>
  <c r="L8"/>
  <c r="P7"/>
  <c r="P11"/>
  <c r="Q11"/>
  <c r="N7"/>
  <c r="N11"/>
  <c r="O11"/>
  <c r="L7"/>
  <c r="L11"/>
  <c r="K13" i="41"/>
  <c r="J13"/>
  <c r="I13"/>
  <c r="M22" i="95"/>
  <c r="L22"/>
  <c r="K22"/>
  <c r="J22"/>
  <c r="I22"/>
  <c r="H22"/>
  <c r="G22"/>
  <c r="F22"/>
  <c r="E22"/>
  <c r="D22"/>
  <c r="C22"/>
  <c r="B22"/>
  <c r="N21"/>
  <c r="N20"/>
  <c r="N19"/>
  <c r="N18"/>
  <c r="N17"/>
  <c r="N16"/>
  <c r="N15"/>
  <c r="N14"/>
  <c r="N22"/>
  <c r="M28" i="94"/>
  <c r="L28"/>
  <c r="K28"/>
  <c r="J28"/>
  <c r="I28"/>
  <c r="H28"/>
  <c r="G28"/>
  <c r="F28"/>
  <c r="E28"/>
  <c r="D28"/>
  <c r="C28"/>
  <c r="B28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M29" i="93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P31" i="5"/>
  <c r="O31"/>
  <c r="Q31"/>
  <c r="M31"/>
  <c r="L31"/>
  <c r="N31"/>
  <c r="G31"/>
  <c r="Q30"/>
  <c r="N30"/>
  <c r="Q29"/>
  <c r="N29"/>
  <c r="Q28"/>
  <c r="N28"/>
  <c r="Q27"/>
  <c r="N27"/>
  <c r="Q26"/>
  <c r="N26"/>
  <c r="Q25"/>
  <c r="N25"/>
  <c r="Q24"/>
  <c r="N24"/>
  <c r="Q23"/>
  <c r="N23"/>
  <c r="Q22"/>
  <c r="N22"/>
  <c r="Q21"/>
  <c r="N21"/>
  <c r="Q20"/>
  <c r="N20"/>
  <c r="Q19"/>
  <c r="N19"/>
  <c r="Q18"/>
  <c r="N18"/>
  <c r="Q17"/>
  <c r="N17"/>
  <c r="Q16"/>
  <c r="N16"/>
  <c r="Q15"/>
  <c r="N15"/>
  <c r="Q14"/>
  <c r="N14"/>
  <c r="Q13"/>
  <c r="N13"/>
  <c r="Q12"/>
  <c r="N12"/>
  <c r="Q11"/>
  <c r="N11"/>
  <c r="Q10"/>
  <c r="N10"/>
  <c r="Q9"/>
  <c r="N9"/>
  <c r="Q8"/>
  <c r="N8"/>
  <c r="Q7"/>
  <c r="N7"/>
  <c r="R36" i="16"/>
  <c r="Q36"/>
  <c r="N36"/>
  <c r="F36"/>
  <c r="E36"/>
  <c r="D36"/>
  <c r="C36"/>
  <c r="B36"/>
  <c r="R28"/>
  <c r="Q28"/>
  <c r="O28"/>
  <c r="L28"/>
  <c r="F28"/>
  <c r="E28"/>
  <c r="D28"/>
  <c r="C28"/>
  <c r="B28"/>
  <c r="R21"/>
  <c r="R42"/>
  <c r="Q21"/>
  <c r="Q42"/>
  <c r="O21"/>
  <c r="N21"/>
  <c r="L21"/>
  <c r="F21"/>
  <c r="E21"/>
  <c r="D21"/>
  <c r="C21"/>
  <c r="B21"/>
  <c r="O15"/>
  <c r="N15"/>
  <c r="L15"/>
  <c r="E15"/>
  <c r="D15"/>
  <c r="C15"/>
  <c r="T20" i="27"/>
  <c r="S20"/>
  <c r="R20"/>
  <c r="Q20"/>
  <c r="P20"/>
  <c r="O20"/>
  <c r="N20"/>
  <c r="M20"/>
  <c r="L20"/>
  <c r="K20"/>
  <c r="J20"/>
  <c r="I20"/>
  <c r="H20"/>
  <c r="G20"/>
  <c r="F20"/>
  <c r="E20"/>
  <c r="D20"/>
  <c r="C20"/>
  <c r="W17"/>
  <c r="W12"/>
  <c r="V18" i="26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K26" i="25"/>
  <c r="K16"/>
  <c r="K33"/>
  <c r="H26"/>
  <c r="E26"/>
  <c r="C26"/>
  <c r="B26"/>
  <c r="L16"/>
  <c r="E16"/>
  <c r="B16"/>
  <c r="N14" i="71"/>
  <c r="M14"/>
  <c r="L14"/>
  <c r="K14"/>
  <c r="J14"/>
  <c r="I14"/>
  <c r="T25" i="23"/>
  <c r="R25"/>
  <c r="N25"/>
  <c r="L25"/>
  <c r="I25"/>
  <c r="H25"/>
  <c r="F25"/>
  <c r="E25"/>
  <c r="U12"/>
  <c r="P25" i="22"/>
  <c r="L25"/>
  <c r="J25"/>
  <c r="H25"/>
  <c r="O87" i="21"/>
  <c r="M87"/>
  <c r="L87"/>
  <c r="K87"/>
  <c r="I87"/>
  <c r="H87"/>
  <c r="F87"/>
  <c r="E87"/>
  <c r="N86"/>
  <c r="N87"/>
  <c r="G86"/>
  <c r="J85"/>
  <c r="G85"/>
  <c r="P84"/>
  <c r="G84"/>
  <c r="P83"/>
  <c r="J83"/>
  <c r="G83"/>
  <c r="P82"/>
  <c r="J82"/>
  <c r="G82"/>
  <c r="P81"/>
  <c r="J81"/>
  <c r="J87"/>
  <c r="G81"/>
  <c r="O79"/>
  <c r="N79"/>
  <c r="I79"/>
  <c r="H79"/>
  <c r="F79"/>
  <c r="E79"/>
  <c r="P78"/>
  <c r="P77"/>
  <c r="G77"/>
  <c r="P76"/>
  <c r="G76"/>
  <c r="P75"/>
  <c r="G75"/>
  <c r="P74"/>
  <c r="G74"/>
  <c r="P73"/>
  <c r="J73"/>
  <c r="G73"/>
  <c r="P72"/>
  <c r="J72"/>
  <c r="G72"/>
  <c r="P71"/>
  <c r="J71"/>
  <c r="G71"/>
  <c r="M69"/>
  <c r="L69"/>
  <c r="K69"/>
  <c r="I69"/>
  <c r="H69"/>
  <c r="F69"/>
  <c r="E69"/>
  <c r="P68"/>
  <c r="J68"/>
  <c r="G68"/>
  <c r="P67"/>
  <c r="G67"/>
  <c r="O66"/>
  <c r="N66"/>
  <c r="J66"/>
  <c r="G66"/>
  <c r="P65"/>
  <c r="J65"/>
  <c r="G65"/>
  <c r="P64"/>
  <c r="J64"/>
  <c r="G64"/>
  <c r="P63"/>
  <c r="J63"/>
  <c r="G63"/>
  <c r="P62"/>
  <c r="J62"/>
  <c r="G62"/>
  <c r="P61"/>
  <c r="J61"/>
  <c r="G61"/>
  <c r="N60"/>
  <c r="P60"/>
  <c r="J60"/>
  <c r="G60"/>
  <c r="O59"/>
  <c r="O69"/>
  <c r="N59"/>
  <c r="J59"/>
  <c r="G59"/>
  <c r="P58"/>
  <c r="J58"/>
  <c r="G58"/>
  <c r="G69"/>
  <c r="O56"/>
  <c r="N56"/>
  <c r="M56"/>
  <c r="L56"/>
  <c r="K56"/>
  <c r="I56"/>
  <c r="H56"/>
  <c r="F56"/>
  <c r="E56"/>
  <c r="P54"/>
  <c r="J54"/>
  <c r="G54"/>
  <c r="P53"/>
  <c r="J53"/>
  <c r="G53"/>
  <c r="P52"/>
  <c r="J52"/>
  <c r="G52"/>
  <c r="P51"/>
  <c r="J51"/>
  <c r="G51"/>
  <c r="P50"/>
  <c r="J50"/>
  <c r="G50"/>
  <c r="P49"/>
  <c r="J49"/>
  <c r="G49"/>
  <c r="P48"/>
  <c r="J48"/>
  <c r="G48"/>
  <c r="P47"/>
  <c r="J47"/>
  <c r="G47"/>
  <c r="P46"/>
  <c r="J46"/>
  <c r="G46"/>
  <c r="P45"/>
  <c r="J45"/>
  <c r="G45"/>
  <c r="P44"/>
  <c r="J44"/>
  <c r="G44"/>
  <c r="P43"/>
  <c r="J43"/>
  <c r="G43"/>
  <c r="P42"/>
  <c r="J42"/>
  <c r="G42"/>
  <c r="P41"/>
  <c r="J41"/>
  <c r="G41"/>
  <c r="P40"/>
  <c r="P56"/>
  <c r="J40"/>
  <c r="G40"/>
  <c r="G56"/>
  <c r="O38"/>
  <c r="N38"/>
  <c r="P38"/>
  <c r="M38"/>
  <c r="L38"/>
  <c r="K38"/>
  <c r="I38"/>
  <c r="H38"/>
  <c r="F38"/>
  <c r="E38"/>
  <c r="P37"/>
  <c r="J37"/>
  <c r="G37"/>
  <c r="P36"/>
  <c r="J36"/>
  <c r="G36"/>
  <c r="P35"/>
  <c r="J35"/>
  <c r="G35"/>
  <c r="P34"/>
  <c r="J34"/>
  <c r="J38"/>
  <c r="G34"/>
  <c r="L32"/>
  <c r="K32"/>
  <c r="I32"/>
  <c r="F32"/>
  <c r="E32"/>
  <c r="P31"/>
  <c r="J31"/>
  <c r="G31"/>
  <c r="P30"/>
  <c r="J30"/>
  <c r="G30"/>
  <c r="P29"/>
  <c r="J29"/>
  <c r="G29"/>
  <c r="P28"/>
  <c r="J28"/>
  <c r="G28"/>
  <c r="P27"/>
  <c r="J27"/>
  <c r="G27"/>
  <c r="P26"/>
  <c r="J26"/>
  <c r="G26"/>
  <c r="O25"/>
  <c r="O32"/>
  <c r="N25"/>
  <c r="N32"/>
  <c r="J25"/>
  <c r="G25"/>
  <c r="P24"/>
  <c r="J24"/>
  <c r="G24"/>
  <c r="P23"/>
  <c r="J23"/>
  <c r="G23"/>
  <c r="P22"/>
  <c r="J22"/>
  <c r="G22"/>
  <c r="P21"/>
  <c r="J21"/>
  <c r="G21"/>
  <c r="P20"/>
  <c r="J20"/>
  <c r="G20"/>
  <c r="H19"/>
  <c r="H32"/>
  <c r="P18"/>
  <c r="J18"/>
  <c r="G18"/>
  <c r="P17"/>
  <c r="J17"/>
  <c r="G17"/>
  <c r="P16"/>
  <c r="J16"/>
  <c r="G16"/>
  <c r="P15"/>
  <c r="J15"/>
  <c r="G15"/>
  <c r="P14"/>
  <c r="J14"/>
  <c r="G14"/>
  <c r="P13"/>
  <c r="J13"/>
  <c r="G13"/>
  <c r="P12"/>
  <c r="J12"/>
  <c r="G12"/>
  <c r="P11"/>
  <c r="J11"/>
  <c r="G11"/>
  <c r="P10"/>
  <c r="J10"/>
  <c r="G10"/>
  <c r="P9"/>
  <c r="J9"/>
  <c r="G9"/>
  <c r="P8"/>
  <c r="J8"/>
  <c r="G8"/>
  <c r="P7"/>
  <c r="J7"/>
  <c r="G7"/>
  <c r="P6"/>
  <c r="M6"/>
  <c r="M32"/>
  <c r="J6"/>
  <c r="G6"/>
  <c r="G32"/>
  <c r="R42" i="20"/>
  <c r="N42"/>
  <c r="M42"/>
  <c r="L42"/>
  <c r="J42"/>
  <c r="R39"/>
  <c r="N39"/>
  <c r="M39"/>
  <c r="L39"/>
  <c r="J39"/>
  <c r="F39"/>
  <c r="D39"/>
  <c r="R36"/>
  <c r="N36"/>
  <c r="M36"/>
  <c r="L36"/>
  <c r="K36"/>
  <c r="J36"/>
  <c r="I36"/>
  <c r="F36"/>
  <c r="D36"/>
  <c r="R32"/>
  <c r="R24"/>
  <c r="N24"/>
  <c r="M24"/>
  <c r="L24"/>
  <c r="K24"/>
  <c r="J24"/>
  <c r="I24"/>
  <c r="G24"/>
  <c r="F24"/>
  <c r="E24"/>
  <c r="R19"/>
  <c r="N19"/>
  <c r="M19"/>
  <c r="L19"/>
  <c r="K19"/>
  <c r="J19"/>
  <c r="I19"/>
  <c r="F19"/>
  <c r="E19"/>
  <c r="D19"/>
  <c r="R13"/>
  <c r="R56"/>
  <c r="Q13"/>
  <c r="P13"/>
  <c r="N13"/>
  <c r="M13"/>
  <c r="L13"/>
  <c r="K13"/>
  <c r="J13"/>
  <c r="I13"/>
  <c r="H13"/>
  <c r="G13"/>
  <c r="F13"/>
  <c r="E13"/>
  <c r="D13"/>
  <c r="P38" i="19"/>
  <c r="M38"/>
  <c r="J38"/>
  <c r="G38"/>
  <c r="E38"/>
  <c r="D38"/>
  <c r="P31"/>
  <c r="J31"/>
  <c r="H31"/>
  <c r="G31"/>
  <c r="E31"/>
  <c r="D31"/>
  <c r="P22"/>
  <c r="N22"/>
  <c r="M22"/>
  <c r="J22"/>
  <c r="G22"/>
  <c r="E22"/>
  <c r="D22"/>
  <c r="P16"/>
  <c r="N16"/>
  <c r="M16"/>
  <c r="J16"/>
  <c r="H16"/>
  <c r="G16"/>
  <c r="E16"/>
  <c r="D16"/>
  <c r="P31" i="18"/>
  <c r="O31"/>
  <c r="N31"/>
  <c r="M31"/>
  <c r="L31"/>
  <c r="K31"/>
  <c r="J31"/>
  <c r="I31"/>
  <c r="H31"/>
  <c r="G31"/>
  <c r="F31"/>
  <c r="E31"/>
  <c r="D31"/>
  <c r="C31"/>
  <c r="Q25"/>
  <c r="Q31"/>
  <c r="Q44" i="17"/>
  <c r="P44"/>
  <c r="O44"/>
  <c r="N44"/>
  <c r="M44"/>
  <c r="L44"/>
  <c r="K44"/>
  <c r="J44"/>
  <c r="I44"/>
  <c r="H44"/>
  <c r="G44"/>
  <c r="F44"/>
  <c r="E44"/>
  <c r="D44"/>
  <c r="C44"/>
  <c r="Q39"/>
  <c r="P39"/>
  <c r="O39"/>
  <c r="N39"/>
  <c r="M39"/>
  <c r="L39"/>
  <c r="K39"/>
  <c r="J39"/>
  <c r="I39"/>
  <c r="H39"/>
  <c r="G39"/>
  <c r="F39"/>
  <c r="E39"/>
  <c r="D39"/>
  <c r="C39"/>
  <c r="Q31"/>
  <c r="P31"/>
  <c r="O31"/>
  <c r="N31"/>
  <c r="M31"/>
  <c r="L31"/>
  <c r="K31"/>
  <c r="J31"/>
  <c r="I31"/>
  <c r="H31"/>
  <c r="G31"/>
  <c r="F31"/>
  <c r="E31"/>
  <c r="D31"/>
  <c r="C31"/>
  <c r="Q22"/>
  <c r="P22"/>
  <c r="O22"/>
  <c r="N22"/>
  <c r="M22"/>
  <c r="L22"/>
  <c r="K22"/>
  <c r="J22"/>
  <c r="I22"/>
  <c r="H22"/>
  <c r="G22"/>
  <c r="F22"/>
  <c r="E22"/>
  <c r="D22"/>
  <c r="C22"/>
  <c r="Q16"/>
  <c r="P16"/>
  <c r="O16"/>
  <c r="N16"/>
  <c r="M16"/>
  <c r="L16"/>
  <c r="K16"/>
  <c r="J16"/>
  <c r="I16"/>
  <c r="H16"/>
  <c r="G16"/>
  <c r="F16"/>
  <c r="E16"/>
  <c r="D16"/>
  <c r="C16"/>
  <c r="C46"/>
  <c r="E46"/>
  <c r="G46"/>
  <c r="I46"/>
  <c r="K46"/>
  <c r="M46"/>
  <c r="O46"/>
  <c r="D46"/>
  <c r="F46"/>
  <c r="H46"/>
  <c r="J46"/>
  <c r="L46"/>
  <c r="N46"/>
  <c r="P46"/>
  <c r="W20" i="27"/>
  <c r="N29" i="93"/>
  <c r="Q46" i="17"/>
  <c r="P40" i="19"/>
  <c r="D40"/>
  <c r="G40"/>
  <c r="J40"/>
  <c r="M40"/>
  <c r="D32" i="97"/>
  <c r="L39" i="96"/>
  <c r="P39"/>
  <c r="O7"/>
  <c r="Q7"/>
  <c r="D39"/>
  <c r="N39"/>
  <c r="P37"/>
  <c r="Q37"/>
  <c r="J32" i="21"/>
  <c r="G38"/>
  <c r="J56"/>
  <c r="J69"/>
  <c r="P59"/>
  <c r="P66"/>
  <c r="P79"/>
  <c r="G87"/>
  <c r="P87"/>
  <c r="F88"/>
  <c r="I88"/>
  <c r="L88"/>
  <c r="E88"/>
  <c r="K88"/>
  <c r="G88"/>
  <c r="O88"/>
  <c r="J88"/>
  <c r="H88"/>
  <c r="M88"/>
  <c r="P25"/>
  <c r="P32"/>
  <c r="N69"/>
  <c r="P69"/>
  <c r="M13" i="96"/>
  <c r="M12"/>
  <c r="P88" i="21"/>
  <c r="N88"/>
  <c r="L50" i="92"/>
  <c r="J50"/>
  <c r="H50"/>
  <c r="L49"/>
  <c r="J49"/>
  <c r="H49"/>
  <c r="L48"/>
  <c r="J48"/>
  <c r="H48"/>
  <c r="L47"/>
  <c r="J47"/>
  <c r="H47"/>
  <c r="L46"/>
  <c r="J46"/>
  <c r="H46"/>
  <c r="L45"/>
  <c r="J45"/>
  <c r="H45"/>
  <c r="L44"/>
  <c r="J44"/>
  <c r="H44"/>
  <c r="L43"/>
  <c r="J43"/>
  <c r="H43"/>
  <c r="L42"/>
  <c r="J42"/>
  <c r="H42"/>
  <c r="L41"/>
  <c r="J41"/>
  <c r="H41"/>
  <c r="L40"/>
  <c r="J40"/>
  <c r="H40"/>
  <c r="L39"/>
  <c r="J39"/>
  <c r="H39"/>
  <c r="L38"/>
  <c r="J38"/>
  <c r="H38"/>
  <c r="L37"/>
  <c r="J37"/>
  <c r="H37"/>
  <c r="L36"/>
  <c r="J36"/>
  <c r="H36"/>
  <c r="L35"/>
  <c r="J35"/>
  <c r="H35"/>
  <c r="L34"/>
  <c r="J34"/>
  <c r="H34"/>
  <c r="L33"/>
  <c r="J33"/>
  <c r="H33"/>
  <c r="L32"/>
  <c r="J32"/>
  <c r="H32"/>
  <c r="L31"/>
  <c r="J31"/>
  <c r="H31"/>
  <c r="L30"/>
  <c r="J30"/>
  <c r="H30"/>
  <c r="L29"/>
  <c r="J29"/>
  <c r="H29"/>
  <c r="L28"/>
  <c r="J28"/>
  <c r="H28"/>
  <c r="L27"/>
  <c r="J27"/>
  <c r="H27"/>
  <c r="L26"/>
  <c r="J26"/>
  <c r="H26"/>
  <c r="L25"/>
  <c r="J25"/>
  <c r="H25"/>
  <c r="L24"/>
  <c r="J24"/>
  <c r="H24"/>
  <c r="L23"/>
  <c r="J23"/>
  <c r="H23"/>
  <c r="L22"/>
  <c r="J22"/>
  <c r="H22"/>
  <c r="L21"/>
  <c r="J21"/>
  <c r="H21"/>
  <c r="L20"/>
  <c r="J20"/>
  <c r="H20"/>
  <c r="L19"/>
  <c r="J19"/>
  <c r="H19"/>
  <c r="L18"/>
  <c r="J18"/>
  <c r="H18"/>
  <c r="L17"/>
  <c r="J17"/>
  <c r="H17"/>
  <c r="L16"/>
  <c r="J16"/>
  <c r="H16"/>
  <c r="L15"/>
  <c r="J15"/>
  <c r="H15"/>
  <c r="L14"/>
  <c r="J14"/>
  <c r="H14"/>
  <c r="L13"/>
  <c r="J13"/>
  <c r="H13"/>
  <c r="L12"/>
  <c r="J12"/>
  <c r="H12"/>
  <c r="L11"/>
  <c r="J11"/>
  <c r="H11"/>
  <c r="L10"/>
  <c r="J10"/>
  <c r="H10"/>
  <c r="L9"/>
  <c r="J9"/>
  <c r="H9"/>
  <c r="L8"/>
  <c r="J8"/>
  <c r="H8"/>
  <c r="L7"/>
  <c r="J7"/>
  <c r="H7"/>
  <c r="L6"/>
  <c r="J6"/>
  <c r="H6"/>
  <c r="L5"/>
  <c r="L51"/>
  <c r="J5"/>
  <c r="H5"/>
  <c r="G51"/>
  <c r="F51"/>
  <c r="E51"/>
  <c r="D51"/>
  <c r="C51"/>
  <c r="B51"/>
  <c r="F15" i="50"/>
  <c r="E15"/>
  <c r="K17" i="49"/>
  <c r="K17" i="48"/>
  <c r="K14" i="47"/>
  <c r="L16" i="46"/>
  <c r="M29" i="78"/>
  <c r="L29"/>
  <c r="K29"/>
  <c r="J29"/>
  <c r="I29"/>
  <c r="H29"/>
  <c r="G29"/>
  <c r="F29"/>
  <c r="E29"/>
  <c r="D29"/>
  <c r="C29"/>
  <c r="M15" i="80"/>
  <c r="L15"/>
  <c r="K15"/>
  <c r="J15"/>
  <c r="I15"/>
  <c r="H15"/>
  <c r="G15"/>
  <c r="F15"/>
  <c r="E15"/>
  <c r="D15"/>
  <c r="C15"/>
  <c r="N14"/>
  <c r="N13"/>
  <c r="N29" i="78"/>
  <c r="N15" i="80"/>
  <c r="J24" i="76"/>
  <c r="I24"/>
  <c r="H24"/>
  <c r="G24"/>
  <c r="F24"/>
  <c r="E24"/>
  <c r="D24"/>
  <c r="C24"/>
  <c r="K23"/>
  <c r="K22"/>
  <c r="K21"/>
  <c r="K20"/>
  <c r="K19"/>
  <c r="K18"/>
  <c r="K17"/>
  <c r="K16"/>
  <c r="K15"/>
  <c r="K14"/>
  <c r="K13"/>
  <c r="K12"/>
  <c r="K11"/>
  <c r="K10"/>
  <c r="K9"/>
  <c r="K8"/>
  <c r="K7"/>
  <c r="K24"/>
  <c r="N25" i="60"/>
  <c r="R44" i="17"/>
  <c r="R39"/>
  <c r="R22"/>
  <c r="R16"/>
  <c r="B38" i="19"/>
  <c r="S31"/>
  <c r="S22"/>
  <c r="B22"/>
  <c r="S16"/>
  <c r="C16"/>
  <c r="D87" i="21"/>
  <c r="C87"/>
  <c r="B87"/>
  <c r="S40" i="19"/>
  <c r="R46" i="17"/>
  <c r="D79" i="21"/>
  <c r="C79"/>
  <c r="B79"/>
  <c r="D69"/>
  <c r="C69"/>
  <c r="B69"/>
  <c r="D56"/>
  <c r="C56"/>
  <c r="B56"/>
  <c r="D38"/>
  <c r="C38"/>
  <c r="B38"/>
  <c r="C32"/>
  <c r="B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I79" i="71"/>
  <c r="J78"/>
  <c r="J76"/>
  <c r="I59"/>
  <c r="J58"/>
  <c r="J57"/>
  <c r="J56"/>
  <c r="I36"/>
  <c r="D14"/>
  <c r="W23" i="26"/>
  <c r="F23" i="28"/>
  <c r="F22"/>
  <c r="F21"/>
  <c r="F20"/>
  <c r="F19"/>
  <c r="E18"/>
  <c r="D18"/>
  <c r="F18"/>
  <c r="C18"/>
  <c r="F18" i="29"/>
  <c r="E18"/>
  <c r="D18"/>
  <c r="K19" i="31"/>
  <c r="J19"/>
  <c r="I19"/>
  <c r="H19"/>
  <c r="G19"/>
  <c r="F19"/>
  <c r="E19"/>
  <c r="D19"/>
  <c r="C19"/>
  <c r="B19"/>
  <c r="E31" i="5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M29" i="6"/>
  <c r="L29"/>
  <c r="K29"/>
  <c r="J29"/>
  <c r="I29"/>
  <c r="H29"/>
  <c r="G29"/>
  <c r="F29"/>
  <c r="E29"/>
  <c r="D29"/>
  <c r="C29"/>
  <c r="B29"/>
  <c r="N5"/>
  <c r="M28" i="7"/>
  <c r="L28"/>
  <c r="K28"/>
  <c r="J28"/>
  <c r="I28"/>
  <c r="H28"/>
  <c r="G28"/>
  <c r="F28"/>
  <c r="E28"/>
  <c r="D28"/>
  <c r="C28"/>
  <c r="B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M18" i="12"/>
  <c r="L18"/>
  <c r="K18"/>
  <c r="J18"/>
  <c r="I18"/>
  <c r="H18"/>
  <c r="G18"/>
  <c r="F18"/>
  <c r="E18"/>
  <c r="D18"/>
  <c r="C18"/>
  <c r="B18"/>
  <c r="N17"/>
  <c r="N16"/>
  <c r="N15"/>
  <c r="N14"/>
  <c r="J29" i="43"/>
  <c r="I29"/>
  <c r="H29"/>
  <c r="G29"/>
  <c r="F29"/>
  <c r="E29"/>
  <c r="D29"/>
  <c r="C29"/>
  <c r="B29"/>
  <c r="M29"/>
  <c r="F14" i="42"/>
  <c r="D14"/>
  <c r="B14"/>
  <c r="H15" i="41"/>
  <c r="G15"/>
  <c r="F15"/>
  <c r="E15"/>
  <c r="D15"/>
  <c r="J15"/>
  <c r="P37" i="39"/>
  <c r="Q37"/>
  <c r="L37"/>
  <c r="M37"/>
  <c r="N37"/>
  <c r="O37"/>
  <c r="P36"/>
  <c r="Q36"/>
  <c r="N36"/>
  <c r="O36"/>
  <c r="L36"/>
  <c r="M36"/>
  <c r="P35"/>
  <c r="Q35"/>
  <c r="N35"/>
  <c r="O35"/>
  <c r="L35"/>
  <c r="M35"/>
  <c r="P34"/>
  <c r="Q34"/>
  <c r="N34"/>
  <c r="O34"/>
  <c r="L34"/>
  <c r="M34"/>
  <c r="P33"/>
  <c r="Q33"/>
  <c r="N33"/>
  <c r="O33"/>
  <c r="P32"/>
  <c r="Q32"/>
  <c r="N32"/>
  <c r="O32"/>
  <c r="L32"/>
  <c r="M32"/>
  <c r="P31"/>
  <c r="Q31"/>
  <c r="N31"/>
  <c r="O31"/>
  <c r="L31"/>
  <c r="M31"/>
  <c r="P30"/>
  <c r="Q30"/>
  <c r="N30"/>
  <c r="O30"/>
  <c r="L30"/>
  <c r="M30"/>
  <c r="P29"/>
  <c r="Q29"/>
  <c r="L29"/>
  <c r="M29"/>
  <c r="P28"/>
  <c r="Q28"/>
  <c r="N28"/>
  <c r="O28"/>
  <c r="L28"/>
  <c r="M28"/>
  <c r="P27"/>
  <c r="Q27"/>
  <c r="N27"/>
  <c r="O27"/>
  <c r="L27"/>
  <c r="M27"/>
  <c r="P26"/>
  <c r="Q26"/>
  <c r="N26"/>
  <c r="O26"/>
  <c r="L26"/>
  <c r="M26"/>
  <c r="P25"/>
  <c r="Q25"/>
  <c r="N25"/>
  <c r="O25"/>
  <c r="L25"/>
  <c r="M25"/>
  <c r="N24"/>
  <c r="O24"/>
  <c r="L24"/>
  <c r="M24"/>
  <c r="P23"/>
  <c r="Q23"/>
  <c r="N23"/>
  <c r="O23"/>
  <c r="L23"/>
  <c r="M23"/>
  <c r="P22"/>
  <c r="Q22"/>
  <c r="N22"/>
  <c r="O22"/>
  <c r="L22"/>
  <c r="M22"/>
  <c r="P21"/>
  <c r="Q21"/>
  <c r="N21"/>
  <c r="O21"/>
  <c r="L21"/>
  <c r="M21"/>
  <c r="P20"/>
  <c r="Q20"/>
  <c r="L20"/>
  <c r="M20"/>
  <c r="N20"/>
  <c r="O20"/>
  <c r="P19"/>
  <c r="Q19"/>
  <c r="N19"/>
  <c r="O19"/>
  <c r="L19"/>
  <c r="M19"/>
  <c r="P18"/>
  <c r="Q18"/>
  <c r="N18"/>
  <c r="O18"/>
  <c r="L18"/>
  <c r="M18"/>
  <c r="P17"/>
  <c r="Q17"/>
  <c r="N17"/>
  <c r="O17"/>
  <c r="L17"/>
  <c r="M17"/>
  <c r="P16"/>
  <c r="Q16"/>
  <c r="N16"/>
  <c r="O16"/>
  <c r="L16"/>
  <c r="M16"/>
  <c r="P15"/>
  <c r="Q15"/>
  <c r="N15"/>
  <c r="O15"/>
  <c r="L15"/>
  <c r="M15"/>
  <c r="P14"/>
  <c r="Q14"/>
  <c r="N14"/>
  <c r="O14"/>
  <c r="L14"/>
  <c r="M14"/>
  <c r="P13"/>
  <c r="Q13"/>
  <c r="N13"/>
  <c r="O13"/>
  <c r="L13"/>
  <c r="P12"/>
  <c r="Q12"/>
  <c r="N12"/>
  <c r="O12"/>
  <c r="L12"/>
  <c r="M11"/>
  <c r="P10"/>
  <c r="Q10"/>
  <c r="N10"/>
  <c r="O10"/>
  <c r="L10"/>
  <c r="P9"/>
  <c r="Q9"/>
  <c r="N9"/>
  <c r="O9"/>
  <c r="L9"/>
  <c r="P8"/>
  <c r="Q8"/>
  <c r="N8"/>
  <c r="O8"/>
  <c r="L8"/>
  <c r="P7"/>
  <c r="N7"/>
  <c r="O7"/>
  <c r="L7"/>
  <c r="V20" i="36"/>
  <c r="T20"/>
  <c r="V19"/>
  <c r="T19"/>
  <c r="V18"/>
  <c r="T18"/>
  <c r="V17"/>
  <c r="T17"/>
  <c r="V16"/>
  <c r="T16"/>
  <c r="V15"/>
  <c r="T15"/>
  <c r="V14"/>
  <c r="T14"/>
  <c r="D19" i="35"/>
  <c r="AC18"/>
  <c r="AC17"/>
  <c r="AC15"/>
  <c r="AC14"/>
  <c r="AC13"/>
  <c r="E48" i="51"/>
  <c r="D48"/>
  <c r="C55" i="52"/>
  <c r="C56" i="53"/>
  <c r="C40" i="54"/>
  <c r="C19" i="55"/>
  <c r="D21" i="56"/>
  <c r="B21"/>
  <c r="E20"/>
  <c r="E15"/>
  <c r="E14"/>
  <c r="E13"/>
  <c r="E12"/>
  <c r="E11"/>
  <c r="E10"/>
  <c r="E9"/>
  <c r="E8"/>
  <c r="E7"/>
  <c r="C18" i="70"/>
  <c r="B18"/>
  <c r="D15"/>
  <c r="D14"/>
  <c r="D13"/>
  <c r="D12"/>
  <c r="D11"/>
  <c r="D10"/>
  <c r="D9"/>
  <c r="D8"/>
  <c r="D7"/>
  <c r="D6"/>
  <c r="D5"/>
  <c r="F32" i="59"/>
  <c r="F31"/>
  <c r="F30"/>
  <c r="F29"/>
  <c r="F28"/>
  <c r="C28"/>
  <c r="F27"/>
  <c r="F26"/>
  <c r="F25"/>
  <c r="F24"/>
  <c r="F23"/>
  <c r="F22"/>
  <c r="C22"/>
  <c r="F21"/>
  <c r="F20"/>
  <c r="F19"/>
  <c r="F18"/>
  <c r="F17"/>
  <c r="F16"/>
  <c r="F15"/>
  <c r="D22"/>
  <c r="P11" i="39"/>
  <c r="Q11"/>
  <c r="N28" i="7"/>
  <c r="C32" i="59"/>
  <c r="L11" i="39"/>
  <c r="D32" i="21"/>
  <c r="L29" i="43"/>
  <c r="AC16" i="35"/>
  <c r="G18" i="29"/>
  <c r="N29" i="6"/>
  <c r="N18" i="12"/>
  <c r="IP87" i="21"/>
  <c r="E21" i="56"/>
  <c r="AC19" i="35"/>
  <c r="N11" i="39"/>
  <c r="O11"/>
  <c r="D28" i="59"/>
  <c r="D32"/>
  <c r="V21" i="36"/>
  <c r="T21"/>
  <c r="Q7" i="39"/>
  <c r="L33"/>
  <c r="M33"/>
  <c r="P39"/>
  <c r="N39"/>
  <c r="L39"/>
  <c r="M12"/>
  <c r="K15" i="41"/>
  <c r="J77" i="71"/>
  <c r="I15" i="41"/>
  <c r="M13" i="39"/>
  <c r="N22" i="72"/>
  <c r="N20"/>
  <c r="N18"/>
  <c r="N17"/>
  <c r="N12"/>
  <c r="E23"/>
  <c r="G23"/>
  <c r="I23"/>
  <c r="K23"/>
  <c r="C23"/>
  <c r="D23"/>
  <c r="J23"/>
  <c r="F23"/>
  <c r="L23"/>
  <c r="H23"/>
  <c r="N23"/>
  <c r="M23"/>
  <c r="D24" i="28"/>
  <c r="E24"/>
  <c r="C24"/>
  <c r="P24" i="39"/>
  <c r="Q24"/>
  <c r="N29"/>
  <c r="O29"/>
  <c r="F24" i="28"/>
</calcChain>
</file>

<file path=xl/comments1.xml><?xml version="1.0" encoding="utf-8"?>
<comments xmlns="http://schemas.openxmlformats.org/spreadsheetml/2006/main">
  <authors>
    <author>Auteur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 xml:space="preserve">Auteur:
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 xml:space="preserve">Auteur:
</t>
        </r>
      </text>
    </comment>
  </commentList>
</comments>
</file>

<file path=xl/sharedStrings.xml><?xml version="1.0" encoding="utf-8"?>
<sst xmlns="http://schemas.openxmlformats.org/spreadsheetml/2006/main" count="3104" uniqueCount="1426">
  <si>
    <t>المجموع</t>
  </si>
  <si>
    <t>فرنسا</t>
  </si>
  <si>
    <t>سويسرا</t>
  </si>
  <si>
    <t>السويد</t>
  </si>
  <si>
    <t>هولندا</t>
  </si>
  <si>
    <t>النرويج</t>
  </si>
  <si>
    <t>البرتغال</t>
  </si>
  <si>
    <t>رومانيا</t>
  </si>
  <si>
    <t>صربيا</t>
  </si>
  <si>
    <t>بلغاريا</t>
  </si>
  <si>
    <t>المجر</t>
  </si>
  <si>
    <t xml:space="preserve"> </t>
  </si>
  <si>
    <t>اليونان</t>
  </si>
  <si>
    <t>مالطا</t>
  </si>
  <si>
    <t>تركيا</t>
  </si>
  <si>
    <t>مجموع أوروبا</t>
  </si>
  <si>
    <t>الجزائر</t>
  </si>
  <si>
    <t>ليبيا</t>
  </si>
  <si>
    <t>المغرب</t>
  </si>
  <si>
    <t>موريتانيا</t>
  </si>
  <si>
    <t>مصر</t>
  </si>
  <si>
    <t>فلسطين</t>
  </si>
  <si>
    <t>لبنان</t>
  </si>
  <si>
    <t>سوريا</t>
  </si>
  <si>
    <t>العراق</t>
  </si>
  <si>
    <t>كندا</t>
  </si>
  <si>
    <t>البرازيل</t>
  </si>
  <si>
    <t>إيران</t>
  </si>
  <si>
    <t>اليابان</t>
  </si>
  <si>
    <t>الصين</t>
  </si>
  <si>
    <t>الهند</t>
  </si>
  <si>
    <t>الباكستان</t>
  </si>
  <si>
    <t>الكامرون</t>
  </si>
  <si>
    <t>التشاد</t>
  </si>
  <si>
    <t>الغابون</t>
  </si>
  <si>
    <t>نيجيريا</t>
  </si>
  <si>
    <t>مجموع إفريقيا</t>
  </si>
  <si>
    <t>GOUVERNORAT</t>
  </si>
  <si>
    <t>transferts par</t>
  </si>
  <si>
    <t xml:space="preserve">nb des </t>
  </si>
  <si>
    <t>moyenne</t>
  </si>
  <si>
    <t>milles dinars</t>
  </si>
  <si>
    <t>mandats</t>
  </si>
  <si>
    <t>TUNIS</t>
  </si>
  <si>
    <t>0.531</t>
  </si>
  <si>
    <t>0.546</t>
  </si>
  <si>
    <t>ARIANA</t>
  </si>
  <si>
    <t>1.547</t>
  </si>
  <si>
    <t>16557.3</t>
  </si>
  <si>
    <t>0.562</t>
  </si>
  <si>
    <t>B.AROUS</t>
  </si>
  <si>
    <t>0.502</t>
  </si>
  <si>
    <t>29789.1</t>
  </si>
  <si>
    <t>0.498</t>
  </si>
  <si>
    <t>MANOUBA</t>
  </si>
  <si>
    <t>0.510</t>
  </si>
  <si>
    <t>14126.9</t>
  </si>
  <si>
    <t>0.513</t>
  </si>
  <si>
    <t>BIZERTE</t>
  </si>
  <si>
    <t>0.506</t>
  </si>
  <si>
    <t>29110.4</t>
  </si>
  <si>
    <t>0.515</t>
  </si>
  <si>
    <t>ZAGHOUAN</t>
  </si>
  <si>
    <t>0.617</t>
  </si>
  <si>
    <t>4519.5</t>
  </si>
  <si>
    <t>0.600</t>
  </si>
  <si>
    <t>NABEUL</t>
  </si>
  <si>
    <t>0.538</t>
  </si>
  <si>
    <t>34323.6</t>
  </si>
  <si>
    <t>0.541</t>
  </si>
  <si>
    <t>LE KEF</t>
  </si>
  <si>
    <t>0.466</t>
  </si>
  <si>
    <t>13386.3</t>
  </si>
  <si>
    <t>0.475</t>
  </si>
  <si>
    <t>JENDOUBA</t>
  </si>
  <si>
    <t>0.478</t>
  </si>
  <si>
    <t>20589.6</t>
  </si>
  <si>
    <t>0.496</t>
  </si>
  <si>
    <t>BEJA</t>
  </si>
  <si>
    <t>0.495</t>
  </si>
  <si>
    <t>7877.8</t>
  </si>
  <si>
    <t>0.477</t>
  </si>
  <si>
    <t>SILIANA</t>
  </si>
  <si>
    <t>0.524</t>
  </si>
  <si>
    <t>6919.3</t>
  </si>
  <si>
    <t>0.530</t>
  </si>
  <si>
    <t>SOUSSE</t>
  </si>
  <si>
    <t>0.430</t>
  </si>
  <si>
    <t>37695.3</t>
  </si>
  <si>
    <t>MONASTIR</t>
  </si>
  <si>
    <t>0.505</t>
  </si>
  <si>
    <t>23407.3</t>
  </si>
  <si>
    <t>0.542</t>
  </si>
  <si>
    <t>MAHDIA</t>
  </si>
  <si>
    <t>0.5550</t>
  </si>
  <si>
    <t>25307.4</t>
  </si>
  <si>
    <t>0.560</t>
  </si>
  <si>
    <t>SFAX</t>
  </si>
  <si>
    <t>0.5540</t>
  </si>
  <si>
    <t>23287.5</t>
  </si>
  <si>
    <t>0.547</t>
  </si>
  <si>
    <t>KAIROUAN</t>
  </si>
  <si>
    <t>0.4990</t>
  </si>
  <si>
    <t>14854.4</t>
  </si>
  <si>
    <t>KASSERINE</t>
  </si>
  <si>
    <t>11952.6</t>
  </si>
  <si>
    <t>0.499</t>
  </si>
  <si>
    <t>SIDI BOUZID</t>
  </si>
  <si>
    <t>0.5120</t>
  </si>
  <si>
    <t>7484.2</t>
  </si>
  <si>
    <t>0.519</t>
  </si>
  <si>
    <t>GABES</t>
  </si>
  <si>
    <t>0.5290</t>
  </si>
  <si>
    <t>21010.8</t>
  </si>
  <si>
    <t>0.529</t>
  </si>
  <si>
    <t>MEDNINE</t>
  </si>
  <si>
    <t>51794.1</t>
  </si>
  <si>
    <t>0.580</t>
  </si>
  <si>
    <t>TATAOUINE</t>
  </si>
  <si>
    <t>0.512</t>
  </si>
  <si>
    <t>10112.4</t>
  </si>
  <si>
    <t>GAFSA</t>
  </si>
  <si>
    <t>0.4440</t>
  </si>
  <si>
    <t>11645.2</t>
  </si>
  <si>
    <t>0.451</t>
  </si>
  <si>
    <t>TOZEUR</t>
  </si>
  <si>
    <t>0.509</t>
  </si>
  <si>
    <t>4162.5</t>
  </si>
  <si>
    <t>KEBILI</t>
  </si>
  <si>
    <t>0.585</t>
  </si>
  <si>
    <t>8202.8</t>
  </si>
  <si>
    <t>0.565</t>
  </si>
  <si>
    <t>TOTAL</t>
  </si>
  <si>
    <t>0.527</t>
  </si>
  <si>
    <t xml:space="preserve">            source :  centre des mandats (office national de la poste )</t>
  </si>
  <si>
    <t>TABLEAU 23 :</t>
  </si>
  <si>
    <t xml:space="preserve"> En millier de dinars </t>
  </si>
  <si>
    <t>MOIS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</si>
  <si>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</si>
  <si>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</si>
  <si>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</si>
  <si>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</si>
  <si>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</si>
  <si>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</si>
  <si>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</si>
  <si>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</si>
  <si>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</si>
  <si>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</si>
  <si>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</si>
  <si>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</si>
  <si>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 xml:space="preserve"> Source : Office National de la Poste</t>
  </si>
  <si>
    <t xml:space="preserve">                                   </t>
  </si>
  <si>
    <t>Source : Office National de la Poste</t>
  </si>
  <si>
    <t>(en dinars)</t>
  </si>
  <si>
    <t>Pays d'accueil</t>
  </si>
  <si>
    <t>Tunisie</t>
  </si>
  <si>
    <t>Allemagne</t>
  </si>
  <si>
    <t>Belgique</t>
  </si>
  <si>
    <t>France</t>
  </si>
  <si>
    <t>Italie</t>
  </si>
  <si>
    <t>Danemark</t>
  </si>
  <si>
    <t>SUISSE</t>
  </si>
  <si>
    <t>japon</t>
  </si>
  <si>
    <t>Qatar</t>
  </si>
  <si>
    <t>Mauritanie</t>
  </si>
  <si>
    <t>Algerie</t>
  </si>
  <si>
    <t xml:space="preserve">    Source: Centre des mandats (Office National de la poste)  </t>
  </si>
  <si>
    <t>TABLEAU 27  :</t>
  </si>
  <si>
    <t xml:space="preserve">Les versements en devises effectués en tunisie </t>
  </si>
  <si>
    <t>par mois et par pays d'accueil (2013)</t>
  </si>
  <si>
    <t>TABLEAU 26  :</t>
  </si>
  <si>
    <t xml:space="preserve">     TABLEAU 18 :     EVOLUTION DES TRANSFERTS DES  TUNISIENS  A  L'ETRANGER</t>
  </si>
  <si>
    <t>Années</t>
  </si>
  <si>
    <t>en  espèces</t>
  </si>
  <si>
    <t>en nature</t>
  </si>
  <si>
    <t>Total en millions</t>
  </si>
  <si>
    <t>M.D.</t>
  </si>
  <si>
    <t>% du Total</t>
  </si>
  <si>
    <t>de dinars (MD)</t>
  </si>
  <si>
    <t xml:space="preserve">        Source : Banque Centrale de Tunisie</t>
  </si>
  <si>
    <t>ANNEE</t>
  </si>
  <si>
    <t xml:space="preserve">MONTANT </t>
  </si>
  <si>
    <t>VARIATION ANNUELLE (%)</t>
  </si>
  <si>
    <t>(en millions  de Dinars)</t>
  </si>
  <si>
    <t>1963*</t>
  </si>
  <si>
    <t>Source : Banque Centrale de Tunisie</t>
  </si>
  <si>
    <t>* Date de la signature de la 1ère Convention de main d'oeuvre avec la France</t>
  </si>
  <si>
    <t xml:space="preserve">                                 (en millions de dinars)</t>
  </si>
  <si>
    <t>( en millions de dinars )</t>
  </si>
  <si>
    <t>PAYS       /      ANNEE</t>
  </si>
  <si>
    <t>EUROPE</t>
  </si>
  <si>
    <t>Suisse</t>
  </si>
  <si>
    <t>Hollande</t>
  </si>
  <si>
    <t>Suède</t>
  </si>
  <si>
    <t>Autriche</t>
  </si>
  <si>
    <t>Angleterre-Irlande</t>
  </si>
  <si>
    <t>Autres pays</t>
  </si>
  <si>
    <t xml:space="preserve">Ensemble </t>
  </si>
  <si>
    <t>MAGHREB</t>
  </si>
  <si>
    <t>Algérie</t>
  </si>
  <si>
    <t>Lybie</t>
  </si>
  <si>
    <t>Maroc</t>
  </si>
  <si>
    <t>Ensemble Maghreb</t>
  </si>
  <si>
    <t>MOYENT ORIENT</t>
  </si>
  <si>
    <t>Arabie Saoudite</t>
  </si>
  <si>
    <t>Emirats A.Unis</t>
  </si>
  <si>
    <t>Oman</t>
  </si>
  <si>
    <t>Autres pays Arabes</t>
  </si>
  <si>
    <t>Ensemble moyen-Orient</t>
  </si>
  <si>
    <t>Ensemble pays Arabes</t>
  </si>
  <si>
    <t>PAYS D'AFRIQUE</t>
  </si>
  <si>
    <t>Cameroun</t>
  </si>
  <si>
    <t>-</t>
  </si>
  <si>
    <t>Sénégal</t>
  </si>
  <si>
    <t>Gabon</t>
  </si>
  <si>
    <t>Côte d'Ivoire</t>
  </si>
  <si>
    <t>Autres Pays d'Afrique</t>
  </si>
  <si>
    <t>Ensemble Pays d'Afrique</t>
  </si>
  <si>
    <t>Etats-Unis</t>
  </si>
  <si>
    <t>Canada</t>
  </si>
  <si>
    <t>Japon</t>
  </si>
  <si>
    <t xml:space="preserve">Autres Pays </t>
  </si>
  <si>
    <t>ENSEMBLE GENERAL</t>
  </si>
  <si>
    <t xml:space="preserve">            Source : Banque Centrale de Tunisie</t>
  </si>
  <si>
    <r>
      <t xml:space="preserve">                         </t>
    </r>
    <r>
      <rPr>
        <b/>
        <sz val="11"/>
        <rFont val="Arial"/>
        <family val="2"/>
      </rPr>
      <t xml:space="preserve"> TABLEAU 1 :</t>
    </r>
    <r>
      <rPr>
        <b/>
        <sz val="12"/>
        <rFont val="Arial"/>
        <family val="2"/>
      </rPr>
      <t xml:space="preserve">                                                       EVOLUTION DES TUNISIENS RESIDENTS A L'ETRANGER</t>
    </r>
  </si>
  <si>
    <t>PAYS</t>
  </si>
  <si>
    <t>Année</t>
  </si>
  <si>
    <t>Ensemble Europe</t>
  </si>
  <si>
    <t>PAYS ARABES</t>
  </si>
  <si>
    <t>Syrie</t>
  </si>
  <si>
    <t>1800*</t>
  </si>
  <si>
    <t>Egypte</t>
  </si>
  <si>
    <t>Guinée</t>
  </si>
  <si>
    <t>Mali</t>
  </si>
  <si>
    <t>Autres pays d'Afrique</t>
  </si>
  <si>
    <t>Ensemble pays d'Afrique</t>
  </si>
  <si>
    <t>AMERIQUE</t>
  </si>
  <si>
    <t>U.S.A.</t>
  </si>
  <si>
    <t>Ens. Améri.t autres pays</t>
  </si>
  <si>
    <t xml:space="preserve">         Source : Tunisie - Ministère des Affaires Etrangères</t>
  </si>
  <si>
    <t>*Les statistiques concernant la Syrie sont relatives aux données de 2011</t>
  </si>
  <si>
    <t xml:space="preserve">                                                 </t>
  </si>
  <si>
    <t>Europe</t>
  </si>
  <si>
    <t>Maghreb</t>
  </si>
  <si>
    <t>Pays Arabes</t>
  </si>
  <si>
    <t>Amérique</t>
  </si>
  <si>
    <t>Afrique</t>
  </si>
  <si>
    <t>Asie</t>
  </si>
  <si>
    <t>Ensemble</t>
  </si>
  <si>
    <t>Source : Tunisie - Ministère des Affaires Etrangères</t>
  </si>
  <si>
    <t>EFFECTIFS</t>
  </si>
  <si>
    <t>%</t>
  </si>
  <si>
    <t>Taux d'accrois</t>
  </si>
  <si>
    <t>+ 3,5</t>
  </si>
  <si>
    <t>+4,6</t>
  </si>
  <si>
    <t>54.0</t>
  </si>
  <si>
    <t>+3,7</t>
  </si>
  <si>
    <t>+3,0</t>
  </si>
  <si>
    <t>- 0.7</t>
  </si>
  <si>
    <t>+7,6</t>
  </si>
  <si>
    <t>+10,7</t>
  </si>
  <si>
    <t>15.3</t>
  </si>
  <si>
    <t>+9,0</t>
  </si>
  <si>
    <t>+3,5</t>
  </si>
  <si>
    <t>-0,4</t>
  </si>
  <si>
    <t>6.9</t>
  </si>
  <si>
    <t>-2,7</t>
  </si>
  <si>
    <t>+4,2</t>
  </si>
  <si>
    <t>+6,7</t>
  </si>
  <si>
    <t>+6,1</t>
  </si>
  <si>
    <t>1.9</t>
  </si>
  <si>
    <t>+5,8</t>
  </si>
  <si>
    <t>+6,4</t>
  </si>
  <si>
    <t>+14,5</t>
  </si>
  <si>
    <t>1.3</t>
  </si>
  <si>
    <t>+5,1</t>
  </si>
  <si>
    <t>+5,3</t>
  </si>
  <si>
    <t>+2,1</t>
  </si>
  <si>
    <t>0.7</t>
  </si>
  <si>
    <t>+1,0</t>
  </si>
  <si>
    <t>+3,6</t>
  </si>
  <si>
    <t>+3,9</t>
  </si>
  <si>
    <t>0.6</t>
  </si>
  <si>
    <t>+2</t>
  </si>
  <si>
    <t>-11,1</t>
  </si>
  <si>
    <t>+17,5</t>
  </si>
  <si>
    <t>+10,8</t>
  </si>
  <si>
    <t>+1,3</t>
  </si>
  <si>
    <t>+2,0</t>
  </si>
  <si>
    <t>+3,8</t>
  </si>
  <si>
    <t>+6,5</t>
  </si>
  <si>
    <t>+4,3</t>
  </si>
  <si>
    <t>+5</t>
  </si>
  <si>
    <t>1.1</t>
  </si>
  <si>
    <t>+5,5</t>
  </si>
  <si>
    <t>+7,0</t>
  </si>
  <si>
    <t xml:space="preserve">Ensemble europe </t>
  </si>
  <si>
    <t>+5,2</t>
  </si>
  <si>
    <t>83.2</t>
  </si>
  <si>
    <t>+3,2</t>
  </si>
  <si>
    <t>1.5</t>
  </si>
  <si>
    <t>+6,0</t>
  </si>
  <si>
    <t>7.8</t>
  </si>
  <si>
    <t>+1,8</t>
  </si>
  <si>
    <t>-35,4</t>
  </si>
  <si>
    <t>-5,8</t>
  </si>
  <si>
    <t>-56,2</t>
  </si>
  <si>
    <t>0.3</t>
  </si>
  <si>
    <t>+187,3</t>
  </si>
  <si>
    <t>-4,4</t>
  </si>
  <si>
    <t>--</t>
  </si>
  <si>
    <t>+8,8</t>
  </si>
  <si>
    <t>-8,1</t>
  </si>
  <si>
    <t>+12,3</t>
  </si>
  <si>
    <t xml:space="preserve">Ensemble Maghreb </t>
  </si>
  <si>
    <t>9.6</t>
  </si>
  <si>
    <t>+4,5</t>
  </si>
  <si>
    <t>-25,6</t>
  </si>
  <si>
    <t>-7,2</t>
  </si>
  <si>
    <t>+4,1</t>
  </si>
  <si>
    <t>-21,0</t>
  </si>
  <si>
    <t>+8,9</t>
  </si>
  <si>
    <t>+11,4</t>
  </si>
  <si>
    <t>+13,2</t>
  </si>
  <si>
    <t>1.2</t>
  </si>
  <si>
    <t>-7,6</t>
  </si>
  <si>
    <t>+25,3</t>
  </si>
  <si>
    <t>-3,2</t>
  </si>
  <si>
    <t>+34,3</t>
  </si>
  <si>
    <t>+16,2</t>
  </si>
  <si>
    <t>-48,7</t>
  </si>
  <si>
    <t>+57,5</t>
  </si>
  <si>
    <t>+43,9</t>
  </si>
  <si>
    <t>+12,0</t>
  </si>
  <si>
    <t>-12,9</t>
  </si>
  <si>
    <t>0.2</t>
  </si>
  <si>
    <t>+11,8</t>
  </si>
  <si>
    <t>+20,1</t>
  </si>
  <si>
    <t>+2,2</t>
  </si>
  <si>
    <t>+3,4</t>
  </si>
  <si>
    <t>0.1</t>
  </si>
  <si>
    <t>-24,3</t>
  </si>
  <si>
    <t>+2,5</t>
  </si>
  <si>
    <t>0.5</t>
  </si>
  <si>
    <t>-4,9</t>
  </si>
  <si>
    <t>+9,1</t>
  </si>
  <si>
    <t>4.2</t>
  </si>
  <si>
    <t>-4,1</t>
  </si>
  <si>
    <t>+16,0</t>
  </si>
  <si>
    <t>+21</t>
  </si>
  <si>
    <t>+16,9</t>
  </si>
  <si>
    <t>+23,0</t>
  </si>
  <si>
    <t>+14,2</t>
  </si>
  <si>
    <t>PAYS D'ASIE</t>
  </si>
  <si>
    <t>-9,9</t>
  </si>
  <si>
    <t>-9,2</t>
  </si>
  <si>
    <t>+28,0</t>
  </si>
  <si>
    <t>+5,6</t>
  </si>
  <si>
    <t>+7,5</t>
  </si>
  <si>
    <t>+10,1</t>
  </si>
  <si>
    <t>+7,8</t>
  </si>
  <si>
    <t>+2,6</t>
  </si>
  <si>
    <t>+1,9</t>
  </si>
  <si>
    <t>+1,1</t>
  </si>
  <si>
    <t>-0,3</t>
  </si>
  <si>
    <t>-37,0</t>
  </si>
  <si>
    <t>+8,4</t>
  </si>
  <si>
    <t>2.8</t>
  </si>
  <si>
    <t>1.018.173</t>
  </si>
  <si>
    <t xml:space="preserve">               Source . Tunisie - Ministère des Affaires Etrangères.</t>
  </si>
  <si>
    <t xml:space="preserve">                                                                                                         </t>
  </si>
  <si>
    <t xml:space="preserve">Circonscription consulaire </t>
  </si>
  <si>
    <t>et Ambassade</t>
  </si>
  <si>
    <t>Nombre</t>
  </si>
  <si>
    <t>C.G.T. Paris</t>
  </si>
  <si>
    <t>17.1</t>
  </si>
  <si>
    <t>C.T. Pantin</t>
  </si>
  <si>
    <t>9.4</t>
  </si>
  <si>
    <t>C.T. Strasbourg</t>
  </si>
  <si>
    <t>1.7</t>
  </si>
  <si>
    <t>C.T. Toulouse</t>
  </si>
  <si>
    <t>C.T. Grenoble</t>
  </si>
  <si>
    <t>3.6</t>
  </si>
  <si>
    <t>C.G.T. Nice</t>
  </si>
  <si>
    <t>C.G.T.  Lyon</t>
  </si>
  <si>
    <t>6.1</t>
  </si>
  <si>
    <t xml:space="preserve"> C.G.T. Marseille</t>
  </si>
  <si>
    <t>7.4</t>
  </si>
  <si>
    <t>S/Total France</t>
  </si>
  <si>
    <t>C.G.T.   Palerme</t>
  </si>
  <si>
    <t>2.3</t>
  </si>
  <si>
    <t>C.T. Rome</t>
  </si>
  <si>
    <t>2.6</t>
  </si>
  <si>
    <t>C.T. Naples</t>
  </si>
  <si>
    <t>1.4</t>
  </si>
  <si>
    <t>C.T. Gênes</t>
  </si>
  <si>
    <t>3.5</t>
  </si>
  <si>
    <t>C.G.T. Milan</t>
  </si>
  <si>
    <t>5.5</t>
  </si>
  <si>
    <t>S/Total Italie</t>
  </si>
  <si>
    <t>C.G.T.  Bonn</t>
  </si>
  <si>
    <t>3.0</t>
  </si>
  <si>
    <t>C.T Hambourg</t>
  </si>
  <si>
    <t>1.8</t>
  </si>
  <si>
    <t>C.T. Munich</t>
  </si>
  <si>
    <t>C.G.T. Berlin</t>
  </si>
  <si>
    <t>S/Total Allemagne</t>
  </si>
  <si>
    <t>C.T. Bruxelles</t>
  </si>
  <si>
    <t>C.T. Berne</t>
  </si>
  <si>
    <t>C.T. Vienne</t>
  </si>
  <si>
    <t>Ambas. Hollande</t>
  </si>
  <si>
    <t>Ambas. Suède</t>
  </si>
  <si>
    <t>Ambas. Angleterre</t>
  </si>
  <si>
    <t>Ambas. Espagne</t>
  </si>
  <si>
    <t>Autres Pays Européens</t>
  </si>
  <si>
    <t>0.8</t>
  </si>
  <si>
    <t>C.G.T. Alger</t>
  </si>
  <si>
    <t>C.T. Annaba</t>
  </si>
  <si>
    <t>C.T. Tebessa</t>
  </si>
  <si>
    <t>S/Total Algérie</t>
  </si>
  <si>
    <t>C.G.T. Tripoli</t>
  </si>
  <si>
    <t>C.G.T. Benghazi</t>
  </si>
  <si>
    <t>0.4</t>
  </si>
  <si>
    <t>S/Total Lybie</t>
  </si>
  <si>
    <t>Amb.T. Riadh</t>
  </si>
  <si>
    <t>C.G.T Jeddah</t>
  </si>
  <si>
    <t>S/Total, Arabie Saoudite</t>
  </si>
  <si>
    <t>C.T. Rabat</t>
  </si>
  <si>
    <t>C.T. Damas</t>
  </si>
  <si>
    <t>Ambas.  Emirats A.Unis</t>
  </si>
  <si>
    <t>Ambas. Egypte</t>
  </si>
  <si>
    <t>Ambas. Oman</t>
  </si>
  <si>
    <t>Ambas.  Qatar</t>
  </si>
  <si>
    <t>Autres pays arabes</t>
  </si>
  <si>
    <t>Pays d'Afrique</t>
  </si>
  <si>
    <t>Pays d'Asie</t>
  </si>
  <si>
    <t>Australie</t>
  </si>
  <si>
    <t>Amb. Canada</t>
  </si>
  <si>
    <t>Aures Pays d'Amérique</t>
  </si>
  <si>
    <t>884 866</t>
  </si>
  <si>
    <t>973 140</t>
  </si>
  <si>
    <t>1 018 173</t>
  </si>
  <si>
    <t>1 057 797</t>
  </si>
  <si>
    <t>Taux d'accroissement (%)</t>
  </si>
  <si>
    <t>+ 4,2</t>
  </si>
  <si>
    <t>+ 3.9</t>
  </si>
  <si>
    <t>+ 3,8</t>
  </si>
  <si>
    <t xml:space="preserve">                Source : MAE</t>
  </si>
  <si>
    <t>MASCULIN</t>
  </si>
  <si>
    <t>FEMININ</t>
  </si>
  <si>
    <t>ENSEMBLE</t>
  </si>
  <si>
    <t>Angleter+Irland.</t>
  </si>
  <si>
    <t>Espagne</t>
  </si>
  <si>
    <t>Norvège</t>
  </si>
  <si>
    <t>Finlande</t>
  </si>
  <si>
    <t>Luxembourg</t>
  </si>
  <si>
    <t>Grèce</t>
  </si>
  <si>
    <t>Turquie</t>
  </si>
  <si>
    <t>Portugal</t>
  </si>
  <si>
    <t>Malte</t>
  </si>
  <si>
    <t>Pologne</t>
  </si>
  <si>
    <t>Russie - Ukraine</t>
  </si>
  <si>
    <t>Rep.Tchèque</t>
  </si>
  <si>
    <t>Hongrie</t>
  </si>
  <si>
    <t>Roumanie</t>
  </si>
  <si>
    <t>Bulgarie</t>
  </si>
  <si>
    <t>Bosnie-Serbie Montenegro</t>
  </si>
  <si>
    <t>autres pays</t>
  </si>
  <si>
    <t>Ensemble Erope</t>
  </si>
  <si>
    <t>Libye</t>
  </si>
  <si>
    <t>Koweit</t>
  </si>
  <si>
    <t>Bahrein</t>
  </si>
  <si>
    <t>Irak</t>
  </si>
  <si>
    <t>Jordanie</t>
  </si>
  <si>
    <t>Liban</t>
  </si>
  <si>
    <t>Soudan</t>
  </si>
  <si>
    <t>Yemen</t>
  </si>
  <si>
    <t>Djibouti</t>
  </si>
  <si>
    <t>Palestine</t>
  </si>
  <si>
    <t>Afrique du Sud</t>
  </si>
  <si>
    <t>Côte d'Ivoire + togo</t>
  </si>
  <si>
    <t>Sénégal + Guinée Bissaou</t>
  </si>
  <si>
    <t>Caméroun</t>
  </si>
  <si>
    <t>Ethiopie</t>
  </si>
  <si>
    <t>Nigéria</t>
  </si>
  <si>
    <t>R.D.Congo</t>
  </si>
  <si>
    <t>Tchad</t>
  </si>
  <si>
    <t>Autres</t>
  </si>
  <si>
    <t>Ensemble Afrique</t>
  </si>
  <si>
    <t>Chine</t>
  </si>
  <si>
    <t>Indonésie</t>
  </si>
  <si>
    <t>Iran</t>
  </si>
  <si>
    <t>Pakistan</t>
  </si>
  <si>
    <t>Inde</t>
  </si>
  <si>
    <t>Corée de sud</t>
  </si>
  <si>
    <t>Ensemble Asie</t>
  </si>
  <si>
    <t>U.S.A  ET AUSTRALIE</t>
  </si>
  <si>
    <t>Brésil</t>
  </si>
  <si>
    <t>Argentine</t>
  </si>
  <si>
    <t xml:space="preserve">                  Source : M.A.E</t>
  </si>
  <si>
    <t>Taux d'acc. (%)</t>
  </si>
  <si>
    <t xml:space="preserve">  France</t>
  </si>
  <si>
    <t>28876</t>
  </si>
  <si>
    <t>23876</t>
  </si>
  <si>
    <t>- 15,5</t>
  </si>
  <si>
    <t>25153</t>
  </si>
  <si>
    <t>+5.3</t>
  </si>
  <si>
    <t>+7,9</t>
  </si>
  <si>
    <t>+32,1</t>
  </si>
  <si>
    <t>-16,5</t>
  </si>
  <si>
    <t xml:space="preserve">  Allemagne</t>
  </si>
  <si>
    <t>3336</t>
  </si>
  <si>
    <t>4359</t>
  </si>
  <si>
    <t>+ 41,8</t>
  </si>
  <si>
    <t>6255</t>
  </si>
  <si>
    <t>+43.5</t>
  </si>
  <si>
    <t>-23,2</t>
  </si>
  <si>
    <t>-3,3</t>
  </si>
  <si>
    <t>+1,7</t>
  </si>
  <si>
    <t xml:space="preserve">  Belgique</t>
  </si>
  <si>
    <t>2867</t>
  </si>
  <si>
    <t>2468</t>
  </si>
  <si>
    <t>+ 0,6</t>
  </si>
  <si>
    <t>2740</t>
  </si>
  <si>
    <t>+11.0</t>
  </si>
  <si>
    <t>-12</t>
  </si>
  <si>
    <t>+9,9</t>
  </si>
  <si>
    <t xml:space="preserve">  Suisse</t>
  </si>
  <si>
    <t>230</t>
  </si>
  <si>
    <t>432</t>
  </si>
  <si>
    <t>+ 27,1</t>
  </si>
  <si>
    <t>300</t>
  </si>
  <si>
    <t>-30.5</t>
  </si>
  <si>
    <t>-1,3</t>
  </si>
  <si>
    <t>+161,1</t>
  </si>
  <si>
    <t xml:space="preserve">  Angleterre+Irlande</t>
  </si>
  <si>
    <t>192</t>
  </si>
  <si>
    <t>-----</t>
  </si>
  <si>
    <t>51</t>
  </si>
  <si>
    <t>- 73,4</t>
  </si>
  <si>
    <t>26</t>
  </si>
  <si>
    <t>-49.0</t>
  </si>
  <si>
    <t>+26,9</t>
  </si>
  <si>
    <t>+54,5</t>
  </si>
  <si>
    <t>+347</t>
  </si>
  <si>
    <t xml:space="preserve">  Russie + Ukraine</t>
  </si>
  <si>
    <t>1697</t>
  </si>
  <si>
    <t>1996</t>
  </si>
  <si>
    <t>+ 17,6</t>
  </si>
  <si>
    <t>1285</t>
  </si>
  <si>
    <t>-35.6</t>
  </si>
  <si>
    <t>-27,8</t>
  </si>
  <si>
    <t>+7,4</t>
  </si>
  <si>
    <t>-2,5</t>
  </si>
  <si>
    <t>+25,9</t>
  </si>
  <si>
    <t xml:space="preserve">  Maroc</t>
  </si>
  <si>
    <t>286</t>
  </si>
  <si>
    <t>-5,6</t>
  </si>
  <si>
    <t>158</t>
  </si>
  <si>
    <t>- 41,5</t>
  </si>
  <si>
    <t>170</t>
  </si>
  <si>
    <t>+7.6</t>
  </si>
  <si>
    <t>+17,6</t>
  </si>
  <si>
    <t>+67,5</t>
  </si>
  <si>
    <t>-44,2</t>
  </si>
  <si>
    <t>+36,4</t>
  </si>
  <si>
    <t xml:space="preserve">  Syrie</t>
  </si>
  <si>
    <t>75</t>
  </si>
  <si>
    <t>206</t>
  </si>
  <si>
    <t>+ 174,6</t>
  </si>
  <si>
    <t>204</t>
  </si>
  <si>
    <t>+1.0</t>
  </si>
  <si>
    <t>-45,1</t>
  </si>
  <si>
    <t>-46,4</t>
  </si>
  <si>
    <t>-16,7</t>
  </si>
  <si>
    <t>50*</t>
  </si>
  <si>
    <t xml:space="preserve">  Canada</t>
  </si>
  <si>
    <t>2975</t>
  </si>
  <si>
    <t>511</t>
  </si>
  <si>
    <t>- 82,8</t>
  </si>
  <si>
    <t>3145</t>
  </si>
  <si>
    <t>+515.5</t>
  </si>
  <si>
    <t>+11,2</t>
  </si>
  <si>
    <t>+44,5</t>
  </si>
  <si>
    <t>-21,6</t>
  </si>
  <si>
    <t xml:space="preserve">  Etats-Unis d'Amérique</t>
  </si>
  <si>
    <t>1227</t>
  </si>
  <si>
    <t>1501</t>
  </si>
  <si>
    <t>+ 22,3</t>
  </si>
  <si>
    <t>1562</t>
  </si>
  <si>
    <t>+4.1</t>
  </si>
  <si>
    <t>-20,9</t>
  </si>
  <si>
    <t>-8</t>
  </si>
  <si>
    <t>+40,6</t>
  </si>
  <si>
    <t xml:space="preserve">  Autres</t>
  </si>
  <si>
    <t>2717</t>
  </si>
  <si>
    <t>4057</t>
  </si>
  <si>
    <t>+ 45,6</t>
  </si>
  <si>
    <t>4406</t>
  </si>
  <si>
    <t>+8.6</t>
  </si>
  <si>
    <t>-17,3</t>
  </si>
  <si>
    <t>+226,2</t>
  </si>
  <si>
    <t>+69,8</t>
  </si>
  <si>
    <t>-156,9</t>
  </si>
  <si>
    <t>44478</t>
  </si>
  <si>
    <t>- 8,5</t>
  </si>
  <si>
    <t>+14.2</t>
  </si>
  <si>
    <t>+25,7</t>
  </si>
  <si>
    <t>+35,8</t>
  </si>
  <si>
    <t xml:space="preserve">           </t>
  </si>
  <si>
    <t>Taux d'ac, (%)</t>
  </si>
  <si>
    <t xml:space="preserve"> France</t>
  </si>
  <si>
    <t>- 7.0</t>
  </si>
  <si>
    <t>-14,5</t>
  </si>
  <si>
    <t>63.9</t>
  </si>
  <si>
    <t>+12,6</t>
  </si>
  <si>
    <t>+6,8</t>
  </si>
  <si>
    <t xml:space="preserve"> Italie</t>
  </si>
  <si>
    <t>+ 27.1</t>
  </si>
  <si>
    <t>+10,3</t>
  </si>
  <si>
    <t>10.2</t>
  </si>
  <si>
    <t>-39,3</t>
  </si>
  <si>
    <t>+45,1</t>
  </si>
  <si>
    <t xml:space="preserve"> Allemagne</t>
  </si>
  <si>
    <t>- 31.7</t>
  </si>
  <si>
    <t>+72,2</t>
  </si>
  <si>
    <t>-31,8</t>
  </si>
  <si>
    <t xml:space="preserve"> Belgique</t>
  </si>
  <si>
    <t>+16,7</t>
  </si>
  <si>
    <t>+8,3</t>
  </si>
  <si>
    <t xml:space="preserve"> Suisse</t>
  </si>
  <si>
    <t>+0,4</t>
  </si>
  <si>
    <t>+29,2</t>
  </si>
  <si>
    <t>-45,2</t>
  </si>
  <si>
    <t xml:space="preserve"> Hollande</t>
  </si>
  <si>
    <t>+10,5</t>
  </si>
  <si>
    <t xml:space="preserve"> Algérie</t>
  </si>
  <si>
    <t>- 7.3</t>
  </si>
  <si>
    <t>+12,2</t>
  </si>
  <si>
    <t>-32,9</t>
  </si>
  <si>
    <t>-1,1</t>
  </si>
  <si>
    <t xml:space="preserve"> ArabieSaoudite</t>
  </si>
  <si>
    <t>+ 9.4</t>
  </si>
  <si>
    <t>+5,9</t>
  </si>
  <si>
    <t>1.6</t>
  </si>
  <si>
    <t>+20,0</t>
  </si>
  <si>
    <t>+2,3</t>
  </si>
  <si>
    <t xml:space="preserve"> Lybie</t>
  </si>
  <si>
    <t>- 13.7</t>
  </si>
  <si>
    <t>-1</t>
  </si>
  <si>
    <t>-57,6</t>
  </si>
  <si>
    <t>4.1</t>
  </si>
  <si>
    <t>+135,1</t>
  </si>
  <si>
    <t>-12,6</t>
  </si>
  <si>
    <t xml:space="preserve"> Emirats Arabes Unis</t>
  </si>
  <si>
    <t>- 35.0</t>
  </si>
  <si>
    <t>-21,5</t>
  </si>
  <si>
    <t>-3,9</t>
  </si>
  <si>
    <t xml:space="preserve"> Qatar</t>
  </si>
  <si>
    <t>-17,4</t>
  </si>
  <si>
    <t>-22,7</t>
  </si>
  <si>
    <t xml:space="preserve"> Canada</t>
  </si>
  <si>
    <t>+ 700</t>
  </si>
  <si>
    <t>+22,5</t>
  </si>
  <si>
    <t>-50,4</t>
  </si>
  <si>
    <t>-92,7</t>
  </si>
  <si>
    <t xml:space="preserve"> Autres</t>
  </si>
  <si>
    <t>- 12.7</t>
  </si>
  <si>
    <t>+18,8</t>
  </si>
  <si>
    <t>6.7</t>
  </si>
  <si>
    <t>+13,1</t>
  </si>
  <si>
    <t xml:space="preserve"> Ensemble</t>
  </si>
  <si>
    <t>-------</t>
  </si>
  <si>
    <t xml:space="preserve"> Taux d'accroissement (%)</t>
  </si>
  <si>
    <t>-  6.2</t>
  </si>
  <si>
    <t>+ 0,2</t>
  </si>
  <si>
    <t>-4,8</t>
  </si>
  <si>
    <t>+0,2</t>
  </si>
  <si>
    <t>T.Accrois.</t>
  </si>
  <si>
    <t>Ouvriers et Employés</t>
  </si>
  <si>
    <t>Cadres et Coopérants</t>
  </si>
  <si>
    <t>+21,3</t>
  </si>
  <si>
    <t>-0,7</t>
  </si>
  <si>
    <t>Hommes d'affaires et commerçants</t>
  </si>
  <si>
    <t>100,0</t>
  </si>
  <si>
    <t>----</t>
  </si>
  <si>
    <t>+2,8</t>
  </si>
  <si>
    <t>+0,9</t>
  </si>
  <si>
    <t>+ 29,6</t>
  </si>
  <si>
    <t>+ 9</t>
  </si>
  <si>
    <t>Cadres et professions libérales</t>
  </si>
  <si>
    <t>Source : M.A.E.</t>
  </si>
  <si>
    <t xml:space="preserve"> TABLEAU  8 :                LES ACTIFS OCCUPES TUNISIENS A L'ETRANGER     ( 2012 )</t>
  </si>
  <si>
    <t>100</t>
  </si>
  <si>
    <t>NOMBRE</t>
  </si>
  <si>
    <t>TAUX D'AC,</t>
  </si>
  <si>
    <t>-1,7</t>
  </si>
  <si>
    <t>65.8</t>
  </si>
  <si>
    <t>+68,6</t>
  </si>
  <si>
    <t>+22,7</t>
  </si>
  <si>
    <t>+2,4</t>
  </si>
  <si>
    <t>-8,4</t>
  </si>
  <si>
    <t>+15,4</t>
  </si>
  <si>
    <t>15.5</t>
  </si>
  <si>
    <t>+30,3</t>
  </si>
  <si>
    <t>+5,4</t>
  </si>
  <si>
    <t>+18</t>
  </si>
  <si>
    <t>2.9</t>
  </si>
  <si>
    <t>+6,2</t>
  </si>
  <si>
    <t>+5,7</t>
  </si>
  <si>
    <t>-1,2</t>
  </si>
  <si>
    <t>2.0</t>
  </si>
  <si>
    <t>+4,4</t>
  </si>
  <si>
    <t>+6,3</t>
  </si>
  <si>
    <t>+3,1</t>
  </si>
  <si>
    <t>0,7</t>
  </si>
  <si>
    <t>Autres Pays Eu</t>
  </si>
  <si>
    <t>+75,5</t>
  </si>
  <si>
    <t>+1,6</t>
  </si>
  <si>
    <t>94.4</t>
  </si>
  <si>
    <t>+54,1</t>
  </si>
  <si>
    <t>+15,1</t>
  </si>
  <si>
    <t>-1,0</t>
  </si>
  <si>
    <t>+0,5</t>
  </si>
  <si>
    <t>-31,2</t>
  </si>
  <si>
    <t>+22,9</t>
  </si>
  <si>
    <t>+7,2</t>
  </si>
  <si>
    <t>+22,4</t>
  </si>
  <si>
    <t>Autres pays Arabe</t>
  </si>
  <si>
    <t>+33,2</t>
  </si>
  <si>
    <t>+91,7</t>
  </si>
  <si>
    <t>-147,4</t>
  </si>
  <si>
    <t>MONDE ARABE</t>
  </si>
  <si>
    <t>+20,6</t>
  </si>
  <si>
    <t>3.7</t>
  </si>
  <si>
    <t>+83,6</t>
  </si>
  <si>
    <t>-79,2</t>
  </si>
  <si>
    <t>AFRIQUE</t>
  </si>
  <si>
    <t>-28,9</t>
  </si>
  <si>
    <t>+15,6</t>
  </si>
  <si>
    <t>ASIE</t>
  </si>
  <si>
    <t>+14,7</t>
  </si>
  <si>
    <t>+21,1</t>
  </si>
  <si>
    <t>-10,6</t>
  </si>
  <si>
    <t>+14,6</t>
  </si>
  <si>
    <t>Amérique et Australie</t>
  </si>
  <si>
    <t>+51,6</t>
  </si>
  <si>
    <t>+7,7</t>
  </si>
  <si>
    <t xml:space="preserve">                Source :M.A.E.</t>
  </si>
  <si>
    <r>
      <t xml:space="preserve">    </t>
    </r>
    <r>
      <rPr>
        <b/>
        <sz val="9"/>
        <rFont val="Arial"/>
        <family val="2"/>
      </rPr>
      <t xml:space="preserve"> ( - )</t>
    </r>
    <r>
      <rPr>
        <sz val="9"/>
        <rFont val="Arial"/>
        <family val="2"/>
      </rPr>
      <t xml:space="preserve">  donneés non disponibles</t>
    </r>
  </si>
  <si>
    <t>* Les données des années 2007-2008-2009 non disponibles</t>
  </si>
  <si>
    <t xml:space="preserve">              TABLEAU  10 :                                 EVOLUTION DES COOPERANTS ET EXPERTS TUNISIENS PAR PAYS  D'AFFECTATION </t>
  </si>
  <si>
    <t>Pays d'affectation</t>
  </si>
  <si>
    <t>Arabie saoudite</t>
  </si>
  <si>
    <t>Emirats Arabes unis</t>
  </si>
  <si>
    <t>Pays africains</t>
  </si>
  <si>
    <t>Pays europeens</t>
  </si>
  <si>
    <t>Amérique et Asie</t>
  </si>
  <si>
    <t>Organismes internationaux</t>
  </si>
  <si>
    <t>Source : Agence Tunisiènne de Coopération  Technique  ( A.T.C.T)</t>
  </si>
  <si>
    <t xml:space="preserve">       TABLEAU 11 :       EVOLUTION DES COOPERANTS  ET  EXPERTS  TUNISIENS PAR  ACTIVITE</t>
  </si>
  <si>
    <t xml:space="preserve">                                   ANNEE             1990</t>
  </si>
  <si>
    <t xml:space="preserve">SECTEUR D'ACTIVITE </t>
  </si>
  <si>
    <t>Education et Sport</t>
  </si>
  <si>
    <t>Santé</t>
  </si>
  <si>
    <t>Administration</t>
  </si>
  <si>
    <t>Transport et communications</t>
  </si>
  <si>
    <t>Travaux Publics</t>
  </si>
  <si>
    <t>Electricité et Pétrole</t>
  </si>
  <si>
    <t>Agriculture</t>
  </si>
  <si>
    <t>1042*</t>
  </si>
  <si>
    <t>877**</t>
  </si>
  <si>
    <t>* Dont 620 coopérants dans le secteur du tourisme</t>
  </si>
  <si>
    <t>** Dont 469 coopérants dans le secteur du tourisme</t>
  </si>
  <si>
    <t xml:space="preserve">                 Source . Agence Tunisienne de Coopération Technique (A.T.C.T)</t>
  </si>
  <si>
    <t>*Les statistiques concernant la Syrie sont relatives aux données de 2012</t>
  </si>
  <si>
    <t xml:space="preserve"> TABLEAU  8 :                LES ACTIFS OCCUPES TUNISIENS A L'ETRANGER     ( 2013 )</t>
  </si>
  <si>
    <t>*** Dont 255 coopérants dans le secteur du tourisme</t>
  </si>
  <si>
    <t>NOMBRE D'ENSEIGNANTS</t>
  </si>
  <si>
    <t>D'ELEVES</t>
  </si>
  <si>
    <t>EN MISSION</t>
  </si>
  <si>
    <t>RECRUTES LOCAL</t>
  </si>
  <si>
    <t>Pays Bas</t>
  </si>
  <si>
    <t>Finland</t>
  </si>
  <si>
    <t>S/TOTAL I</t>
  </si>
  <si>
    <t>Enseignement de base</t>
  </si>
  <si>
    <t>Lybie (Tripoli, BenGhazi)*</t>
  </si>
  <si>
    <t>Quatar ( doha)**</t>
  </si>
  <si>
    <t>S/TOTAL II</t>
  </si>
  <si>
    <t>Source : Ministère de l'Education</t>
  </si>
  <si>
    <t>(*) et(**) Les donneés ne sont pas disponibles</t>
  </si>
  <si>
    <t>T O T A L</t>
  </si>
  <si>
    <t xml:space="preserve">Source : Ministère de l'Education </t>
  </si>
  <si>
    <t xml:space="preserve">                DE LA LANGUE ARABE EN EUROPE</t>
  </si>
  <si>
    <t>1974 - 2013</t>
  </si>
  <si>
    <t>ANNEES</t>
  </si>
  <si>
    <t>ENSEIGNANTS</t>
  </si>
  <si>
    <t>CENTRES</t>
  </si>
  <si>
    <t>ELEVES</t>
  </si>
  <si>
    <t>1975-1976</t>
  </si>
  <si>
    <t>1976-1977</t>
  </si>
  <si>
    <t>1977-1978</t>
  </si>
  <si>
    <t>1978-1979</t>
  </si>
  <si>
    <t>1979-1980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</si>
  <si>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</si>
  <si>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</si>
  <si>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</si>
  <si>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</si>
  <si>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</si>
  <si>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</si>
  <si>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</si>
  <si>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</si>
  <si>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</si>
  <si>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</si>
  <si>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</si>
  <si>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1991 -1992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</si>
  <si>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</si>
  <si>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</si>
  <si>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</si>
  <si>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</si>
  <si>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</si>
  <si>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</si>
  <si>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</si>
  <si>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</si>
  <si>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</si>
  <si>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</si>
  <si>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</si>
  <si>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</si>
  <si>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</si>
  <si>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</si>
  <si>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</si>
  <si>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</si>
  <si>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</si>
  <si>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</si>
  <si>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</si>
  <si>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</si>
  <si>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</si>
  <si>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 xml:space="preserve">          Source :  Ministère de l'Education  </t>
  </si>
  <si>
    <t xml:space="preserve">TABLEAU 15  :        EVOLUTION  DE  L'ENSEIGNEMENT DE LA LANGUE ARABE EN FRANCE  </t>
  </si>
  <si>
    <t>CONSULATS</t>
  </si>
  <si>
    <t xml:space="preserve"> D'ELEVES</t>
  </si>
  <si>
    <t xml:space="preserve"> D'ENSEIGNANTS</t>
  </si>
  <si>
    <t>Paris et Nanterre</t>
  </si>
  <si>
    <t>Strasbourg</t>
  </si>
  <si>
    <t>Lyon</t>
  </si>
  <si>
    <t>Grenoble</t>
  </si>
  <si>
    <t>Nice</t>
  </si>
  <si>
    <t>Marseille</t>
  </si>
  <si>
    <t>Toulouse</t>
  </si>
  <si>
    <t xml:space="preserve">                         AUX SESSIONS D'UNIVERSITE D'ETE</t>
  </si>
  <si>
    <t>NOMBRE  D'ETUDIANTS</t>
  </si>
  <si>
    <r>
      <t xml:space="preserve">            </t>
    </r>
    <r>
      <rPr>
        <b/>
        <sz val="10"/>
        <rFont val="Arial"/>
        <family val="2"/>
      </rPr>
      <t xml:space="preserve"> Source : OTE</t>
    </r>
  </si>
  <si>
    <t>PARTICIPANTS</t>
  </si>
  <si>
    <r>
      <t xml:space="preserve">       </t>
    </r>
    <r>
      <rPr>
        <b/>
        <sz val="10"/>
        <rFont val="Times New Roman"/>
        <family val="1"/>
      </rPr>
      <t xml:space="preserve">  Source : O.T. E.</t>
    </r>
  </si>
  <si>
    <t>2013-2014</t>
  </si>
  <si>
    <t>-1,6</t>
  </si>
  <si>
    <t>+2,7</t>
  </si>
  <si>
    <t>+0,1</t>
  </si>
  <si>
    <t>-3,7</t>
  </si>
  <si>
    <t>+0,7</t>
  </si>
  <si>
    <t>-7,1</t>
  </si>
  <si>
    <t>-0,1</t>
  </si>
  <si>
    <t>+0,3</t>
  </si>
  <si>
    <t>+10,0</t>
  </si>
  <si>
    <t>-0,5</t>
  </si>
  <si>
    <t>+9,5</t>
  </si>
  <si>
    <t xml:space="preserve">                                              </t>
  </si>
  <si>
    <t>(millions de dinars )</t>
  </si>
  <si>
    <t>sous secteurs</t>
  </si>
  <si>
    <t>ENSEMBLES</t>
  </si>
  <si>
    <t>projet</t>
  </si>
  <si>
    <t>emplois</t>
  </si>
  <si>
    <t>invest.</t>
  </si>
  <si>
    <t xml:space="preserve">Transports </t>
  </si>
  <si>
    <t>Travaux publics</t>
  </si>
  <si>
    <t>Télécommunication</t>
  </si>
  <si>
    <t>Etudes et conseil</t>
  </si>
  <si>
    <t>Formation professionnelle</t>
  </si>
  <si>
    <t>act.prod  et ind.cultu.</t>
  </si>
  <si>
    <t>Animation jeunes enfance</t>
  </si>
  <si>
    <t>preservation  de l'environnement</t>
  </si>
  <si>
    <t>santé</t>
  </si>
  <si>
    <t>services informatiques</t>
  </si>
  <si>
    <t>autres services</t>
  </si>
  <si>
    <t xml:space="preserve">      source  :    A.P.I.I</t>
  </si>
  <si>
    <t>( millions de dinars )</t>
  </si>
  <si>
    <t>agro-alimentaire</t>
  </si>
  <si>
    <t>materiaux, constructions</t>
  </si>
  <si>
    <t>mecanique et electrique</t>
  </si>
  <si>
    <t xml:space="preserve">textile et cuir </t>
  </si>
  <si>
    <t>chimie et caoutchouc</t>
  </si>
  <si>
    <t>industries  diverses</t>
  </si>
  <si>
    <t xml:space="preserve">      source :  A.P.I.I</t>
  </si>
  <si>
    <t xml:space="preserve">                  TABLEAU 35 :                       EVOLUTION  DES  PROJETS AGRICOLES APPROUVES AU PROFIT DES TUNISIENS  </t>
  </si>
  <si>
    <t xml:space="preserve">      </t>
  </si>
  <si>
    <t>Elevage integre</t>
  </si>
  <si>
    <t>Grandes cultures</t>
  </si>
  <si>
    <t>Petit Elevage</t>
  </si>
  <si>
    <t>Prd. Vegetale intensive</t>
  </si>
  <si>
    <t>PECHE</t>
  </si>
  <si>
    <t>Services</t>
  </si>
  <si>
    <t xml:space="preserve">     source :    A.P.I.A</t>
  </si>
  <si>
    <t xml:space="preserve">  (en millier de dinars)</t>
  </si>
  <si>
    <t>SECTEUR D'ACTIVITE</t>
  </si>
  <si>
    <t>INDUSTRIE</t>
  </si>
  <si>
    <t>SERVICES</t>
  </si>
  <si>
    <t>PAYS D'ACCUEIL</t>
  </si>
  <si>
    <t>PROJETS</t>
  </si>
  <si>
    <t>EMPLOIS</t>
  </si>
  <si>
    <t>INVESTIS.</t>
  </si>
  <si>
    <t>Grande Bretagne</t>
  </si>
  <si>
    <t>Russie</t>
  </si>
  <si>
    <t>Ukraine</t>
  </si>
  <si>
    <t>Afrique de Sud</t>
  </si>
  <si>
    <t>Angola</t>
  </si>
  <si>
    <t>Niger</t>
  </si>
  <si>
    <t>Emirats Arabes Unis</t>
  </si>
  <si>
    <t>USA</t>
  </si>
  <si>
    <t>Crée de sud</t>
  </si>
  <si>
    <t>Pourcentage   %</t>
  </si>
  <si>
    <t>--------</t>
  </si>
  <si>
    <t>Source : APII</t>
  </si>
  <si>
    <t>Congo</t>
  </si>
  <si>
    <t>Irlande</t>
  </si>
  <si>
    <t>(en millions de dinars)</t>
  </si>
  <si>
    <t>Secteur d'activité</t>
  </si>
  <si>
    <t>AGRICULTURE*</t>
  </si>
  <si>
    <t>INDUSTRIE**</t>
  </si>
  <si>
    <t>SERVICES**</t>
  </si>
  <si>
    <t>E N S E M B L E</t>
  </si>
  <si>
    <t>gouvernorat</t>
  </si>
  <si>
    <t>Nombre de</t>
  </si>
  <si>
    <t>Montant des</t>
  </si>
  <si>
    <t>Emplois</t>
  </si>
  <si>
    <t>Région</t>
  </si>
  <si>
    <t>projets</t>
  </si>
  <si>
    <t>investissements</t>
  </si>
  <si>
    <t>à créer</t>
  </si>
  <si>
    <t>Tunis</t>
  </si>
  <si>
    <t>Ariana</t>
  </si>
  <si>
    <t>Ben Arous</t>
  </si>
  <si>
    <t>Manouba</t>
  </si>
  <si>
    <t>Grand-Tunis</t>
  </si>
  <si>
    <t>Nabeul</t>
  </si>
  <si>
    <t>Zaghouan</t>
  </si>
  <si>
    <t>Bizerte</t>
  </si>
  <si>
    <t>Nord-est</t>
  </si>
  <si>
    <t>Bejà</t>
  </si>
  <si>
    <t>Jendouba</t>
  </si>
  <si>
    <t>Kef</t>
  </si>
  <si>
    <t>Siliana</t>
  </si>
  <si>
    <t>Nord ouest</t>
  </si>
  <si>
    <t>Kairouan</t>
  </si>
  <si>
    <t>Kasserine</t>
  </si>
  <si>
    <t>Sidi bouzid</t>
  </si>
  <si>
    <t>Centre-ouest</t>
  </si>
  <si>
    <t>Sousse</t>
  </si>
  <si>
    <t>Monastir</t>
  </si>
  <si>
    <t>Mahdia</t>
  </si>
  <si>
    <t>Sfax</t>
  </si>
  <si>
    <t>Centre-est</t>
  </si>
  <si>
    <t>Gafsa</t>
  </si>
  <si>
    <t>Tozeur</t>
  </si>
  <si>
    <t>Kebili</t>
  </si>
  <si>
    <t>Sud-ouest</t>
  </si>
  <si>
    <t>Gabès</t>
  </si>
  <si>
    <t>Medenine</t>
  </si>
  <si>
    <t>Tataouine</t>
  </si>
  <si>
    <t>Sud-est</t>
  </si>
  <si>
    <t>Pourcentage ( % )</t>
  </si>
  <si>
    <t>----------</t>
  </si>
  <si>
    <t>* APIA - Projets approuvés(agriculture)</t>
  </si>
  <si>
    <t>**  API   projets declares(industrie et services)</t>
  </si>
  <si>
    <t>Source : APII * A P I A</t>
  </si>
  <si>
    <t xml:space="preserve">               TABLEAU  30 :   EVOLUTION DES PROJETS AGREES  AU PROFIT DES </t>
  </si>
  <si>
    <t>Millions de  dinars</t>
  </si>
  <si>
    <t>SECTEUR  D'ACTIVITE</t>
  </si>
  <si>
    <t xml:space="preserve">ANNEE </t>
  </si>
  <si>
    <t>PROJET</t>
  </si>
  <si>
    <t>INVESTISSE</t>
  </si>
  <si>
    <t>INVESTISS</t>
  </si>
  <si>
    <t>N.PROJET</t>
  </si>
  <si>
    <t>Pourcentage (%)</t>
  </si>
  <si>
    <t>Sources : APII</t>
  </si>
  <si>
    <t xml:space="preserve"> Tableau 29 :     PROJETS AGREES AU PROFIT  DES TUNISIENS  A L'ETRANGER </t>
  </si>
  <si>
    <t>SECTEUR</t>
  </si>
  <si>
    <t>INVESTISSEMENTS (Millions de D)</t>
  </si>
  <si>
    <t>POSTES D'EMPLOI</t>
  </si>
  <si>
    <t>MONTANT</t>
  </si>
  <si>
    <t>Industrie</t>
  </si>
  <si>
    <t>Sources : APII - APIA</t>
  </si>
  <si>
    <t xml:space="preserve">    </t>
  </si>
  <si>
    <t>SECTEUR D 'ACTIVITE</t>
  </si>
  <si>
    <t>* APIA : Projets approuvés ( agriculture )</t>
  </si>
  <si>
    <t>**APII : Projets déclarés ( industrie et services )</t>
  </si>
  <si>
    <t>Géorgie</t>
  </si>
  <si>
    <t>Slovaquie</t>
  </si>
  <si>
    <t>Tchèquie</t>
  </si>
  <si>
    <t>Albanie</t>
  </si>
  <si>
    <t>Serbie</t>
  </si>
  <si>
    <t xml:space="preserve">     TABLEAU 33 :</t>
  </si>
  <si>
    <t>(en milliers)</t>
  </si>
  <si>
    <t>Mai 2006 - Mai 2007</t>
  </si>
  <si>
    <t>Mai 2007 - Mai 2008</t>
  </si>
  <si>
    <t>Mai 2011 - Mai 2012</t>
  </si>
  <si>
    <t>Sexe</t>
  </si>
  <si>
    <t xml:space="preserve"> Masculin</t>
  </si>
  <si>
    <t>Feminin</t>
  </si>
  <si>
    <t>Total</t>
  </si>
  <si>
    <t>Source: I.N.S.Enquêtes annuelles sur la population et l'emploi</t>
  </si>
  <si>
    <t>Groupe d'âge</t>
  </si>
  <si>
    <t>Moins de 15 ans</t>
  </si>
  <si>
    <t>15 à 29 ans</t>
  </si>
  <si>
    <t>30 à 44 ans</t>
  </si>
  <si>
    <t>45 ans et +</t>
  </si>
  <si>
    <t xml:space="preserve">                Periode</t>
  </si>
  <si>
    <t>Mai 2007- Mai 2008</t>
  </si>
  <si>
    <t>Mai 2011- Mai 2012</t>
  </si>
  <si>
    <t>niveau d'instruction</t>
  </si>
  <si>
    <t>primaire ou moins</t>
  </si>
  <si>
    <t>secondaire</t>
  </si>
  <si>
    <t>supérieur</t>
  </si>
  <si>
    <t>non déclaré</t>
  </si>
  <si>
    <t>Mai 2006-Mai 2007</t>
  </si>
  <si>
    <t>Mai 2007-Mai 2008</t>
  </si>
  <si>
    <t>Mai 2011-Mai 2012</t>
  </si>
  <si>
    <t xml:space="preserve">Raison </t>
  </si>
  <si>
    <t>Travail</t>
  </si>
  <si>
    <t>Etude</t>
  </si>
  <si>
    <t>Mariage</t>
  </si>
  <si>
    <t>Regroupement familial</t>
  </si>
  <si>
    <t>pays de destination</t>
  </si>
  <si>
    <t>Autres pays européens</t>
  </si>
  <si>
    <t xml:space="preserve">Autres pays </t>
  </si>
  <si>
    <t>la région de départ</t>
  </si>
  <si>
    <t xml:space="preserve">Nombre </t>
  </si>
  <si>
    <t>Grand Tunis</t>
  </si>
  <si>
    <t>Nord Est</t>
  </si>
  <si>
    <t>Nord Ouest</t>
  </si>
  <si>
    <t>Centre Est</t>
  </si>
  <si>
    <t>Centre  Ouest</t>
  </si>
  <si>
    <t>Sud  Est</t>
  </si>
  <si>
    <t>Sud Ouest</t>
  </si>
  <si>
    <t>Mai 2012-Mai 2013</t>
  </si>
  <si>
    <t>Mai 2012- Mai 2013</t>
  </si>
  <si>
    <t>Mai 2012 - Mai 2013</t>
  </si>
  <si>
    <t xml:space="preserve">              TABLEAU 38:                  Emigrés tunisiens selon le sexe (2005-2013)</t>
  </si>
  <si>
    <t>EN  FRANCE    AU  TITRE  DU  REGROUPEMENT   FAMILIAL</t>
  </si>
  <si>
    <t>FAMILLES</t>
  </si>
  <si>
    <t>PERSONNES</t>
  </si>
  <si>
    <t xml:space="preserve">      Source  : FRANCE -OFII OFFICE FRANCAIS DE L'IMMIGRATION ET DE L'INTEGRATION</t>
  </si>
  <si>
    <t xml:space="preserve">Années d'entrée en France </t>
  </si>
  <si>
    <t xml:space="preserve">   2008**</t>
  </si>
  <si>
    <t xml:space="preserve">   2009***</t>
  </si>
  <si>
    <t>2010****</t>
  </si>
  <si>
    <t>2011*****</t>
  </si>
  <si>
    <t>2012******</t>
  </si>
  <si>
    <t xml:space="preserve">                             DES AIDES  A  LA  REINSERTION  EN FRANCE</t>
  </si>
  <si>
    <t>9*</t>
  </si>
  <si>
    <t>13*</t>
  </si>
  <si>
    <t>37*</t>
  </si>
  <si>
    <t>65*</t>
  </si>
  <si>
    <t>16*</t>
  </si>
  <si>
    <t xml:space="preserve">    * aide au retour volantaire</t>
  </si>
  <si>
    <t>année</t>
  </si>
  <si>
    <t>nb jeunes professionnels</t>
  </si>
  <si>
    <t xml:space="preserve">    * Accord d'échanges des Jeunes Professionnels   </t>
  </si>
  <si>
    <t xml:space="preserve">    ( jeunes moins de 35 ans  par contrat de 18 mois)</t>
  </si>
  <si>
    <t>permanents</t>
  </si>
  <si>
    <t>saisonniers</t>
  </si>
  <si>
    <t>FRANCE</t>
  </si>
  <si>
    <t>ITALIE</t>
  </si>
  <si>
    <t>ARABIE SAOUDITE</t>
  </si>
  <si>
    <t>EMIRATE</t>
  </si>
  <si>
    <t xml:space="preserve">QATAR    </t>
  </si>
  <si>
    <t>KOWEIT</t>
  </si>
  <si>
    <t>LIBYE</t>
  </si>
  <si>
    <t>OMEN</t>
  </si>
  <si>
    <t>BAHREIN</t>
  </si>
  <si>
    <t>CANADA</t>
  </si>
  <si>
    <t>Source : ANETI    Agence nationale de l'emploi et de travail indépendant</t>
  </si>
  <si>
    <t>Permanents</t>
  </si>
  <si>
    <t xml:space="preserve">Saisonniers </t>
  </si>
  <si>
    <t xml:space="preserve">                     ET  TAUX   D'ACTIVITE  ET  DE  CHOMAGE</t>
  </si>
  <si>
    <t>P A Y S</t>
  </si>
  <si>
    <t>COMMUNAUTE EN</t>
  </si>
  <si>
    <t>A C T I F S</t>
  </si>
  <si>
    <t>TAUX</t>
  </si>
  <si>
    <t>AGE D'ACTIVITE</t>
  </si>
  <si>
    <t>D'ACTIVITE</t>
  </si>
  <si>
    <t>DE CHOMAGE</t>
  </si>
  <si>
    <t>SUEDE</t>
  </si>
  <si>
    <t>AUTRES PAYS EUROPEENS</t>
  </si>
  <si>
    <t>LYBIE</t>
  </si>
  <si>
    <t>ALGERIE</t>
  </si>
  <si>
    <t>EMIRATS ARABES UNIS</t>
  </si>
  <si>
    <t>AUTRES PAYS ARABES</t>
  </si>
  <si>
    <t>AUTRES PAYS</t>
  </si>
  <si>
    <r>
      <t xml:space="preserve"> </t>
    </r>
    <r>
      <rPr>
        <b/>
        <sz val="11"/>
        <rFont val="Arial"/>
        <family val="2"/>
      </rPr>
      <t xml:space="preserve">  source:</t>
    </r>
    <r>
      <rPr>
        <b/>
        <sz val="10"/>
        <rFont val="Arial"/>
        <family val="2"/>
      </rPr>
      <t xml:space="preserve">   O.T.E</t>
    </r>
  </si>
  <si>
    <t xml:space="preserve">       TABLEAU  52 :                 TUNISIENS RESIDENTS  A  L'ETRANGER </t>
  </si>
  <si>
    <t>culturel</t>
  </si>
  <si>
    <t>nouvelles génératioins</t>
  </si>
  <si>
    <t>amitié</t>
  </si>
  <si>
    <t>investissement</t>
  </si>
  <si>
    <t>sportif</t>
  </si>
  <si>
    <t>féminines</t>
  </si>
  <si>
    <t>parents d'elèves</t>
  </si>
  <si>
    <t>social</t>
  </si>
  <si>
    <t>compétences</t>
  </si>
  <si>
    <t>humanitaire</t>
  </si>
  <si>
    <t>non déclarée</t>
  </si>
  <si>
    <t>2011*</t>
  </si>
  <si>
    <t>source: O.T.E</t>
  </si>
  <si>
    <t>Humanitaire</t>
  </si>
  <si>
    <t>source: OTE</t>
  </si>
  <si>
    <t xml:space="preserve">            TABLEAU  55 :                        Repartition des Associations des Tunisiens à l'Etranger en France </t>
  </si>
  <si>
    <t>Educative</t>
  </si>
  <si>
    <t>Paris</t>
  </si>
  <si>
    <t>type d'activite</t>
  </si>
  <si>
    <t>Enseignement de la Langue Arabe</t>
  </si>
  <si>
    <t>Activités Culturelles</t>
  </si>
  <si>
    <t>Internet + Informatique</t>
  </si>
  <si>
    <t>source : O.T.E</t>
  </si>
  <si>
    <t xml:space="preserve">       TABLEAU  51 :                 TUNISIENS RESIDENTS  A  L'ETRANGER </t>
  </si>
  <si>
    <t>( 2013)</t>
  </si>
  <si>
    <t>*Les statistiques relatives aux associations crées après la révolution jusqu'à Aout 2013</t>
  </si>
  <si>
    <t>+1,5</t>
  </si>
  <si>
    <t>+20,3</t>
  </si>
  <si>
    <t>39 615</t>
  </si>
  <si>
    <t>45 246</t>
  </si>
  <si>
    <t>Océanie</t>
  </si>
  <si>
    <t>*Les statistiques concernant la Syrie sont relatives aux données de 2011 pour 2012</t>
  </si>
  <si>
    <t xml:space="preserve">    source :  M.A.E</t>
  </si>
  <si>
    <t xml:space="preserve">                 TABLEAU  8 :                LES ACTIFS OCCUPES TUNISIENS A L'ETRANGER     ( 2013 )</t>
  </si>
  <si>
    <t>527 213.3</t>
  </si>
  <si>
    <t>+4,8</t>
  </si>
  <si>
    <t>Luxembourg**</t>
  </si>
  <si>
    <t>**  Les donées de Luxembourg pour 2013 sont en ensembles avec les données de Belgique</t>
  </si>
  <si>
    <t xml:space="preserve"> TABLEAU 14 :                     SITUATION DE L'ENSEIGNEMENT </t>
  </si>
  <si>
    <r>
      <t>*</t>
    </r>
    <r>
      <rPr>
        <b/>
        <sz val="8"/>
        <rFont val="Times New Roman"/>
        <family val="1"/>
      </rPr>
      <t xml:space="preserve"> Non compris les 261 informaticiens dont 110 ont été régularisés sur le tas et 151 ont émigré de la tunisie.</t>
    </r>
  </si>
  <si>
    <t>** dont 52 immigrés temporaires par visa de carte compétences et talents .</t>
  </si>
  <si>
    <t>*** dont 62 immigrés temporaires par visa de carte compétences et talents .</t>
  </si>
  <si>
    <t>******  dont 82 immigrés temporaires par visa de carte compétences et talents.</t>
  </si>
  <si>
    <t>***** dont 92 immigrés temporaires par visa de carte compétences et talents .</t>
  </si>
  <si>
    <t>**** dont 66 immigrés temporaires par visa de carte compétences et talents .</t>
  </si>
  <si>
    <t xml:space="preserve">         TABLEAU   48 :                               Evolution d'entrées Temporaires des </t>
  </si>
  <si>
    <t xml:space="preserve">          Jeunes  Professionnels Tunisiens en France*</t>
  </si>
  <si>
    <t xml:space="preserve">Autres </t>
  </si>
  <si>
    <t>941***</t>
  </si>
  <si>
    <t>Marseille et Toulon</t>
  </si>
  <si>
    <t>contrat jeune professionnel</t>
  </si>
  <si>
    <t>-23,1</t>
  </si>
  <si>
    <r>
      <t>Agro</t>
    </r>
    <r>
      <rPr>
        <b/>
        <sz val="12"/>
        <rFont val="Times New Roman"/>
        <family val="1"/>
      </rPr>
      <t>-</t>
    </r>
    <r>
      <rPr>
        <b/>
        <sz val="10"/>
        <rFont val="Times New Roman"/>
        <family val="1"/>
      </rPr>
      <t xml:space="preserve"> Alimentaires</t>
    </r>
  </si>
  <si>
    <t>0,0</t>
  </si>
  <si>
    <t>-99,1</t>
  </si>
  <si>
    <t>janvier</t>
  </si>
  <si>
    <t>mars</t>
  </si>
  <si>
    <t xml:space="preserve">avril </t>
  </si>
  <si>
    <t>mai</t>
  </si>
  <si>
    <t>juin</t>
  </si>
  <si>
    <t xml:space="preserve">septembre </t>
  </si>
  <si>
    <t>octobre</t>
  </si>
  <si>
    <t>novembre</t>
  </si>
  <si>
    <t>décembre</t>
  </si>
  <si>
    <t>juillet</t>
  </si>
  <si>
    <t xml:space="preserve">février </t>
  </si>
  <si>
    <t>Lille</t>
  </si>
  <si>
    <t>Nante</t>
  </si>
  <si>
    <t>Culturelle</t>
  </si>
  <si>
    <t>Culturelle/economique</t>
  </si>
  <si>
    <t>Socioculturelle</t>
  </si>
  <si>
    <t>Sociale</t>
  </si>
  <si>
    <t>Developpement</t>
  </si>
  <si>
    <t>Competence</t>
  </si>
  <si>
    <t>Sportive</t>
  </si>
  <si>
    <t>Féminine</t>
  </si>
  <si>
    <t>Parent d'eleve</t>
  </si>
  <si>
    <t>Nouvelle génération</t>
  </si>
  <si>
    <t>Etudiants</t>
  </si>
  <si>
    <t>Amitié</t>
  </si>
  <si>
    <t>Scientifique</t>
  </si>
  <si>
    <t>Droit de l'homme</t>
  </si>
  <si>
    <t>Immigration</t>
  </si>
  <si>
    <t>Pays-bas</t>
  </si>
  <si>
    <t>Activité           Mois</t>
  </si>
  <si>
    <t xml:space="preserve">Enseignement de la Langue Arabe pour les </t>
  </si>
  <si>
    <t>club d'Anglais et d'Allemend</t>
  </si>
  <si>
    <t>Soutien scolaire</t>
  </si>
  <si>
    <t>et communication</t>
  </si>
  <si>
    <t xml:space="preserve">Informatique,Internet,Information </t>
  </si>
  <si>
    <t>Musique et chorale</t>
  </si>
  <si>
    <t>Cinéma</t>
  </si>
  <si>
    <t>Théâtre</t>
  </si>
  <si>
    <t>Dessin</t>
  </si>
  <si>
    <t>Le coran</t>
  </si>
  <si>
    <t>Animation des jeunes</t>
  </si>
  <si>
    <t>Club des étudiants</t>
  </si>
  <si>
    <t>Club des personnes âgés et retraites</t>
  </si>
  <si>
    <t xml:space="preserve">Club des communications, renseignements  </t>
  </si>
  <si>
    <t>Service sociaux et juridiques</t>
  </si>
  <si>
    <t>Club de football</t>
  </si>
  <si>
    <t xml:space="preserve">Club des femmes (cuisinières, </t>
  </si>
  <si>
    <t>couturières, borderie…)</t>
  </si>
  <si>
    <t xml:space="preserve">Formation dans le domaine de  </t>
  </si>
  <si>
    <t>la création D’entreprise</t>
  </si>
  <si>
    <t>Activités de développement</t>
  </si>
  <si>
    <t>Activités sociales</t>
  </si>
  <si>
    <t>Activités religieuses</t>
  </si>
  <si>
    <t>Activité                               Mois</t>
  </si>
  <si>
    <t>Activité                Mois</t>
  </si>
  <si>
    <t xml:space="preserve">       TABLEAU  57  : </t>
  </si>
  <si>
    <r>
      <t xml:space="preserve">  </t>
    </r>
    <r>
      <rPr>
        <b/>
        <i/>
        <sz val="14"/>
        <rFont val="Times New Roman"/>
        <family val="1"/>
      </rPr>
      <t xml:space="preserve">     TABLEAU  58  :</t>
    </r>
    <r>
      <rPr>
        <b/>
        <i/>
        <sz val="16"/>
        <rFont val="Times New Roman"/>
        <family val="1"/>
      </rPr>
      <t xml:space="preserve"> </t>
    </r>
  </si>
  <si>
    <t>Total d'activités permanent</t>
  </si>
  <si>
    <t>Total d'activités Occasionnel</t>
  </si>
  <si>
    <t>Activités Artistiques</t>
  </si>
  <si>
    <t xml:space="preserve">   TABLEAU  59 :</t>
  </si>
  <si>
    <t>Activités Sportives</t>
  </si>
  <si>
    <t xml:space="preserve"> Activités patriotiques</t>
  </si>
  <si>
    <t>Activités patriotiques</t>
  </si>
  <si>
    <t>non-sinophones</t>
  </si>
  <si>
    <t xml:space="preserve">                      TABLEAU  37 :                                           EVOLUTION  DES PROJETS DECLARES DANS LE SECTEUR DES SERVICES  </t>
  </si>
  <si>
    <t xml:space="preserve">   Evolution des participants aux Activités des centres socioculturels selon l'activtés 2013</t>
  </si>
  <si>
    <t xml:space="preserve">        TABLEAU 8bis :</t>
  </si>
  <si>
    <r>
      <t xml:space="preserve">             </t>
    </r>
    <r>
      <rPr>
        <b/>
        <sz val="12"/>
        <color theme="1"/>
        <rFont val="Times New Roman"/>
        <family val="1"/>
      </rPr>
      <t>Régions</t>
    </r>
  </si>
  <si>
    <r>
      <t xml:space="preserve">Spécialités   </t>
    </r>
    <r>
      <rPr>
        <b/>
        <sz val="14"/>
        <color theme="1"/>
        <rFont val="Times New Roman"/>
        <family val="1"/>
      </rPr>
      <t xml:space="preserve">        </t>
    </r>
  </si>
  <si>
    <t>Pays</t>
  </si>
  <si>
    <t>Arabes</t>
  </si>
  <si>
    <t>U S A</t>
  </si>
  <si>
    <t>Enseignants et</t>
  </si>
  <si>
    <t>Chercheurs</t>
  </si>
  <si>
    <t>Ingénieurs et</t>
  </si>
  <si>
    <t>Architectes</t>
  </si>
  <si>
    <t>Médecins et</t>
  </si>
  <si>
    <t>Pharmaciens</t>
  </si>
  <si>
    <t>Informaticiens</t>
  </si>
  <si>
    <t>Avocats</t>
  </si>
  <si>
    <t>Autres Cadres</t>
  </si>
  <si>
    <t xml:space="preserve">Total </t>
  </si>
  <si>
    <t xml:space="preserve">        </t>
  </si>
  <si>
    <t>REGIONS</t>
  </si>
  <si>
    <t>ألمانيا</t>
  </si>
  <si>
    <t>نساء</t>
  </si>
  <si>
    <t>رجال</t>
  </si>
  <si>
    <t xml:space="preserve"> البلد</t>
  </si>
  <si>
    <t>إيطاليا</t>
  </si>
  <si>
    <t>بلجيكا و لكسمبورغ</t>
  </si>
  <si>
    <t>المملكة المتحدة و ايرلندا</t>
  </si>
  <si>
    <t>النمسا</t>
  </si>
  <si>
    <t>الدانمارك</t>
  </si>
  <si>
    <t>فنلندا</t>
  </si>
  <si>
    <t>إسبانيا</t>
  </si>
  <si>
    <t>بولونيا و بلدان البلطيق</t>
  </si>
  <si>
    <t>جمهورية التشيك</t>
  </si>
  <si>
    <t>روسيا و أوكرانيا</t>
  </si>
  <si>
    <t>باقي الدول أوروبا</t>
  </si>
  <si>
    <t>مجموع المغرب العربي</t>
  </si>
  <si>
    <t>المملكة العربية السعودية</t>
  </si>
  <si>
    <t>الأردن</t>
  </si>
  <si>
    <t>الامارات العربية المتحدة</t>
  </si>
  <si>
    <t>مجموع الدول االشرق الأوسط</t>
  </si>
  <si>
    <t>مجموع بلدان عربية أخرى</t>
  </si>
  <si>
    <t>استراليا</t>
  </si>
  <si>
    <t>الأرجنتين</t>
  </si>
  <si>
    <t>بلدان أخرى</t>
  </si>
  <si>
    <t>مجموع القارة الأمركية و أستراليا</t>
  </si>
  <si>
    <t>إندونيسيا و بلدان جنوب شرق أسيا</t>
  </si>
  <si>
    <t>كورية الجنوبية</t>
  </si>
  <si>
    <t>مجموع آسيا</t>
  </si>
  <si>
    <t>الكنغو د, و ج, الكنغو</t>
  </si>
  <si>
    <t>السينيغال و غينيا و غمبيا و غينيا بيساو</t>
  </si>
  <si>
    <t>كوت ديفوار و طوغو و البينين</t>
  </si>
  <si>
    <t>أثيوبيا و الدول المجاورة</t>
  </si>
  <si>
    <t>جنوب إفريقيا</t>
  </si>
  <si>
    <t>المجموع العام</t>
  </si>
  <si>
    <t>-11,2</t>
  </si>
  <si>
    <t>+13,6</t>
  </si>
  <si>
    <t>-58,3</t>
  </si>
  <si>
    <t>-6,1</t>
  </si>
  <si>
    <t>+49,5</t>
  </si>
  <si>
    <t>+12,4</t>
  </si>
  <si>
    <t>+8,6</t>
  </si>
  <si>
    <t>+16,6</t>
  </si>
  <si>
    <t>+10,4</t>
  </si>
  <si>
    <t>-11,7</t>
  </si>
  <si>
    <t>-2,8</t>
  </si>
  <si>
    <t>-0,6</t>
  </si>
  <si>
    <t>-8,0</t>
  </si>
  <si>
    <t>+22,6</t>
  </si>
  <si>
    <t>+8,5</t>
  </si>
  <si>
    <t>+30,4</t>
  </si>
  <si>
    <t>+11,1</t>
  </si>
  <si>
    <t>+41,4</t>
  </si>
  <si>
    <t>-7,0</t>
  </si>
  <si>
    <r>
      <t>Italie (</t>
    </r>
    <r>
      <rPr>
        <b/>
        <i/>
        <sz val="9"/>
        <rFont val="Times New Roman"/>
        <family val="1"/>
      </rPr>
      <t>Palerme, Mezzara Del Vallo</t>
    </r>
    <r>
      <rPr>
        <b/>
        <i/>
        <sz val="11"/>
        <rFont val="Times New Roman"/>
        <family val="1"/>
      </rPr>
      <t>)</t>
    </r>
  </si>
  <si>
    <t>masculin et feminin</t>
  </si>
  <si>
    <t xml:space="preserve">              Periode</t>
  </si>
  <si>
    <t xml:space="preserve">            Periode</t>
  </si>
  <si>
    <t>TABLEAU 61 :              LES COMPETENCES TUNISIENNES FEMININES A L’ETRANGER</t>
  </si>
  <si>
    <t>TABLEAU 60 :                       LES COMPETENCES TUNISIENNES A L’ETRANGER</t>
  </si>
  <si>
    <t xml:space="preserve"> LES HOMMES D’AFFAIRES</t>
  </si>
  <si>
    <t xml:space="preserve">                      TABLEAU 17 :                EVOLUTION DES PARTICIPANTS AUX COURS </t>
  </si>
  <si>
    <t xml:space="preserve">                                          </t>
  </si>
  <si>
    <t xml:space="preserve">                             SAISONNIERS  TUNISIENS  EN  France    1964 - 2013</t>
  </si>
  <si>
    <t xml:space="preserve"> TABLEAU   47 :      TRAVAILLEURS TUNISIENS BENEFICIAIRES                                      </t>
  </si>
  <si>
    <t>TABLEAU 62 :                      LES HOMMES D’AFFAIRES TUNISIENS A L’ETRANGER</t>
  </si>
  <si>
    <t xml:space="preserve">                         TABLEAU  44 :      ENTREES DES FAMILLES  ET DES  PERSONNES  </t>
  </si>
  <si>
    <t xml:space="preserve"> TABLEAU 12 :                            SITUATION DE L'ENSEIGNEMENT</t>
  </si>
  <si>
    <t xml:space="preserve">                                                               DE LA LANGUE ARABE A L'ETRANGER</t>
  </si>
  <si>
    <t xml:space="preserve">                                              DE LA LANGUE ARABE EN EUROPE</t>
  </si>
  <si>
    <t xml:space="preserve">    TABELAU 13.                         SITUATION DE L'ENSEIGNEMENT</t>
  </si>
  <si>
    <t xml:space="preserve">  TABLEAU 16 :      EVOLUTION DES ETUDIANTS PARTICIPANTS</t>
  </si>
  <si>
    <t xml:space="preserve">            D'ENSEIGNEMENT DE LA LANGUE ARABE EN TUNISIE DURANT L'ETE  1994 - 2013</t>
  </si>
  <si>
    <t xml:space="preserve">                  TABLEAU 20 :                    EVOLUTION  DES TRANSFERTS  DES TUNISIENS A L'ETRANGER PAR PAYS DE RESIDENCE (1996 - 2013)  </t>
  </si>
  <si>
    <t xml:space="preserve">Tableau 21 :           EVOLUTION  DES  TRANSFERTS POSTAUX PAR MANDAT EFFECTUES PAR LES  TUNISIENS A L'ETRANGER SELON LE  GOUVERNORAT       </t>
  </si>
  <si>
    <t>TRANSFERTS POSTAUX DES MANDATS EFFECTUES PAR LES TUNISIENS A L'ETRANGER PAR MOIS ET GOUVERNORAT (2013)</t>
  </si>
  <si>
    <t>TABLEAU</t>
  </si>
  <si>
    <t xml:space="preserve"> REPARTITION  DES  PROJETS DECLARES  PAR  LES  TUNISIENS  A L'ETRANGER SELON LE PAYS D'ACCUEIL ET LE SECTEUR D'ACTIVITE (2013)   </t>
  </si>
  <si>
    <r>
      <t xml:space="preserve">    TABLEAU  45 :           EVOLUTION DES ENTREES DES TRAVAILLEURS                                      </t>
    </r>
    <r>
      <rPr>
        <b/>
        <i/>
        <sz val="12"/>
        <rFont val="Times New Roman"/>
        <family val="1"/>
      </rPr>
      <t xml:space="preserve"> </t>
    </r>
    <r>
      <rPr>
        <b/>
        <i/>
        <sz val="16"/>
        <rFont val="Times New Roman"/>
        <family val="1"/>
      </rPr>
      <t xml:space="preserve">   110 </t>
    </r>
  </si>
  <si>
    <r>
      <t xml:space="preserve">    TABLEAU   46 :     EVOLUTION DES ENTREES DES TRAVAILLEURS                        </t>
    </r>
    <r>
      <rPr>
        <b/>
        <i/>
        <sz val="16"/>
        <rFont val="Times New Roman"/>
        <family val="1"/>
      </rPr>
      <t xml:space="preserve"> 112</t>
    </r>
  </si>
  <si>
    <r>
      <t xml:space="preserve">  </t>
    </r>
    <r>
      <rPr>
        <b/>
        <sz val="16"/>
        <rFont val="Times New Roman"/>
        <family val="1"/>
      </rPr>
      <t xml:space="preserve">10 </t>
    </r>
    <r>
      <rPr>
        <b/>
        <i/>
        <sz val="12"/>
        <rFont val="Arial"/>
        <family val="2"/>
      </rPr>
      <t xml:space="preserve">        </t>
    </r>
    <r>
      <rPr>
        <b/>
        <i/>
        <sz val="12"/>
        <rFont val="Times New Roman"/>
        <family val="1"/>
      </rPr>
      <t xml:space="preserve">                  TABLEAU1 : </t>
    </r>
    <r>
      <rPr>
        <b/>
        <i/>
        <sz val="12"/>
        <rFont val="Arial"/>
        <family val="2"/>
      </rPr>
      <t xml:space="preserve">                </t>
    </r>
    <r>
      <rPr>
        <b/>
        <i/>
        <sz val="12"/>
        <rFont val="Times New Roman"/>
        <family val="1"/>
      </rPr>
      <t xml:space="preserve">  EVOLUTION DES TUNISIENS RESIDENTS A L'ETRANGER PAR PAYS ET ENSEMBLE DE PAYS (1999-2014)                                        </t>
    </r>
    <r>
      <rPr>
        <b/>
        <sz val="14"/>
        <rFont val="Times New Roman"/>
        <family val="1"/>
      </rPr>
      <t xml:space="preserve">  </t>
    </r>
  </si>
  <si>
    <t xml:space="preserve">                   TABLEAU 2 :                  EVOLUTION DES TUNISIENS RESIDENTS A L'ETRANGER PAR ENSEMBLE DE PAYS (1999-2014)</t>
  </si>
  <si>
    <r>
      <rPr>
        <b/>
        <sz val="16"/>
        <rFont val="Times New Roman"/>
        <family val="1"/>
      </rPr>
      <t xml:space="preserve"> 14     </t>
    </r>
    <r>
      <rPr>
        <b/>
        <i/>
        <sz val="12"/>
        <rFont val="Times New Roman"/>
        <family val="1"/>
      </rPr>
      <t xml:space="preserve">          TABLEAU 3 :                          EVOLUTION  DES TUNISIENS RESIDENTS   A  L'ETRANGER PAR PAYS ET ENSEMBLE DE PAYS (2009 - 2014)</t>
    </r>
  </si>
  <si>
    <r>
      <rPr>
        <b/>
        <sz val="16"/>
        <rFont val="Times New Roman"/>
        <family val="1"/>
      </rPr>
      <t xml:space="preserve">15  </t>
    </r>
    <r>
      <rPr>
        <b/>
        <sz val="11"/>
        <rFont val="Times New Roman"/>
        <family val="1"/>
        <charset val="178"/>
      </rPr>
      <t xml:space="preserve"> </t>
    </r>
    <r>
      <rPr>
        <b/>
        <i/>
        <sz val="11"/>
        <rFont val="Times New Roman"/>
        <family val="1"/>
      </rPr>
      <t xml:space="preserve">                    TABLEAU 4 :                                           EVOLUTION DES TUNISIENS RESIDENTS   A  L'ETRANGER PAR CIRCONSCRIPTION CONSULAIRE ET AMBASSADE   ( 2006 - 2014 )</t>
    </r>
  </si>
  <si>
    <r>
      <t xml:space="preserve"> TABLEAU  5 :     EVOLUTION DES TUNISIENS RESIDENTS   A  L'ETRANGER PAR PAYS ET  PAR STRUCTURE DEMOGRAPHIQUE(2010-2014)                  </t>
    </r>
    <r>
      <rPr>
        <b/>
        <sz val="14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  </t>
    </r>
    <r>
      <rPr>
        <b/>
        <sz val="20"/>
        <rFont val="Times New Roman"/>
        <family val="1"/>
      </rPr>
      <t xml:space="preserve">  16</t>
    </r>
  </si>
  <si>
    <r>
      <t xml:space="preserve">               Tableau 6   </t>
    </r>
    <r>
      <rPr>
        <b/>
        <i/>
        <sz val="14"/>
        <rFont val="Times New Roman"/>
        <family val="1"/>
      </rPr>
      <t xml:space="preserve">:                   Evolution  Des  Etudiants Tunisiens à  L'Etranger  par  pays   ( </t>
    </r>
    <r>
      <rPr>
        <b/>
        <i/>
        <sz val="12"/>
        <rFont val="Times New Roman"/>
        <family val="1"/>
      </rPr>
      <t>2007 - 2014</t>
    </r>
    <r>
      <rPr>
        <b/>
        <i/>
        <sz val="14"/>
        <rFont val="Times New Roman"/>
        <family val="1"/>
      </rPr>
      <t xml:space="preserve"> )</t>
    </r>
  </si>
  <si>
    <t xml:space="preserve"> EVOLUTION DES ACTIFS OCCUPES TUNISIENS A L'ETRANGER     ( 2007 - 2014 )</t>
  </si>
  <si>
    <t xml:space="preserve">                         ( 1993- 2014) </t>
  </si>
  <si>
    <t xml:space="preserve">                                            ( 1993 - 2014 )</t>
  </si>
  <si>
    <t xml:space="preserve">      Année Scolaire : 2014 - 2015</t>
  </si>
  <si>
    <t xml:space="preserve">       Année Scolaire : 2014-2015</t>
  </si>
  <si>
    <t>2014-2015</t>
  </si>
  <si>
    <t>2010 - 2015</t>
  </si>
  <si>
    <t>1990 - 2014</t>
  </si>
  <si>
    <t>TRANSFERTS POSTAUX DES MANDATS EFFECTUES PAR LES TUNISIENS A L'ETRANGER PAR MOIS ET GOUVERNORAT (2014)</t>
  </si>
  <si>
    <t xml:space="preserve">TABLEAU 25        :          Nombre des mandats adressés par les tunisiens à l'étranger par mois et gouvernorat (2014) </t>
  </si>
  <si>
    <t>par mois et par pays d'accueil (2014)</t>
  </si>
  <si>
    <t xml:space="preserve">    1990 - 2014</t>
  </si>
  <si>
    <t xml:space="preserve">                                       FEMMES TUNISIENNES  A L'ETRANGER ( 2007 - 2014)</t>
  </si>
  <si>
    <r>
      <t xml:space="preserve">     TABLEAU 32 :                                    Répartition des projets agrées  au profit  des Tunisiens  à l'Etranger par gouvernorat et Secteur d'activité(Année 2014)                                                          </t>
    </r>
    <r>
      <rPr>
        <b/>
        <sz val="16"/>
        <rFont val="Times New Roman"/>
        <family val="1"/>
      </rPr>
      <t xml:space="preserve">  </t>
    </r>
  </si>
  <si>
    <t xml:space="preserve">   PAR LES  TUNISIENS RESIDENTS  A  L'ETRANGER  PAR  SOUS-SECTEUR  D'ACTIVITE      ( 2009- 2014)</t>
  </si>
  <si>
    <t>Mai 2013 - Mai 2014</t>
  </si>
  <si>
    <t>Mai 2013- Mai 2014</t>
  </si>
  <si>
    <t xml:space="preserve">     TABLEAU 40:                Emigrés tunisiens selon le niveau  d'instruction ( 2006 - 2014 )</t>
  </si>
  <si>
    <t xml:space="preserve">        TABLEAU 41:                  Emigrés tunisiens selon le motif principal de l'émigration  (2006 - 2014 )</t>
  </si>
  <si>
    <t>Mai 2013-Mai 2014</t>
  </si>
  <si>
    <t xml:space="preserve">        TABLEAU 42:                      Emigrés tunisiens selon le pays de destination  ( 2006 - 2014 )</t>
  </si>
  <si>
    <t xml:space="preserve"> TABLEAU 43:                         Emigrés tunisiens  selon la région de départ (2013-2014)</t>
  </si>
  <si>
    <t xml:space="preserve">                                                  1984 - 2014</t>
  </si>
  <si>
    <t xml:space="preserve">                                        2005 - 2014</t>
  </si>
  <si>
    <t xml:space="preserve"> TABLEAU  49 :                            REPARTITION DES CONTRATS DE TRAVAIL PAR PAYS 2014</t>
  </si>
  <si>
    <t xml:space="preserve"> TABLEAU  50 :                  EVOLUTION DES CONTRATS DE TRAVAIL SELON LA NATURE (2002-2014)</t>
  </si>
  <si>
    <t>( 2014)</t>
  </si>
  <si>
    <t xml:space="preserve">   TABLEAU  53 :                                        Evolution des Associations des Tunisiens à l'Etranger par Activité 1995 - 2014</t>
  </si>
  <si>
    <t>TABLEAU  54 :             Répartition des Associations des Tunisiens à l'Etranger par Pays en 2014</t>
  </si>
  <si>
    <t xml:space="preserve">  par type et par Circonscription Consulaire 2014</t>
  </si>
  <si>
    <t xml:space="preserve">                 TABLEAU  56 :            Evolution des participants aux Activités des centres socioculturels selon l'activtés 2014</t>
  </si>
  <si>
    <t>Evolution des participants aux Activités permanant des centres socioculturels selon l'activtés 2014</t>
  </si>
  <si>
    <t>Evolution des participants aux Activités Occasionnels des centres socioculturels selon l'activtés 2014</t>
  </si>
  <si>
    <t xml:space="preserve"> Evolution des participants aux Activités des centres socioculturels selon l'activtés 2014</t>
  </si>
  <si>
    <t>Developpement/Investissement</t>
  </si>
  <si>
    <t xml:space="preserve"> REPARTITION  DES  PROJETS DECLARES  PAR  LES  TUNISIENS  A L'ETRANGER SELON LE PAYS D'ACCUEIL ET LE SECTEUR D'ACTIVITE (2014)   </t>
  </si>
  <si>
    <t xml:space="preserve">TABLEAU 24       :          Nombre des mandats adressés par les tunisiens à l'étranger par mois et gouvernorat (2013) </t>
  </si>
  <si>
    <t>TABLEAU 22 :</t>
  </si>
  <si>
    <t xml:space="preserve">     TABLEAU 34 :</t>
  </si>
  <si>
    <t>Club des amies tunisiens</t>
  </si>
  <si>
    <t>Activités des associations</t>
  </si>
  <si>
    <t>GRECE</t>
  </si>
  <si>
    <t>2013*</t>
  </si>
  <si>
    <t>2014**</t>
  </si>
  <si>
    <t>2013* 54 contrat jeune professionnel.                                                         2014** 39  contrat jeune professionnel.</t>
  </si>
  <si>
    <t>توزيع التونسيين بالخارج حسب بلدان الإقامة لسنة 2014</t>
  </si>
  <si>
    <t xml:space="preserve">                               PERMANENTS ET  TEMPORAIRES  TUNISIENS   EN France   1965 - 2013</t>
  </si>
  <si>
    <t>1975 - 2014</t>
  </si>
  <si>
    <t>**** Dont 332 coopérants dans le secteur du tourisme</t>
  </si>
  <si>
    <t>1164****</t>
  </si>
  <si>
    <t>**</t>
  </si>
  <si>
    <t>**Les statistiques concernant la Syrie ne sont pas disponible !</t>
  </si>
  <si>
    <t>0,3</t>
  </si>
  <si>
    <t>+13,0</t>
  </si>
  <si>
    <t>+32,7</t>
  </si>
  <si>
    <t>+3,3</t>
  </si>
  <si>
    <t>+22,0</t>
  </si>
  <si>
    <t>+60,8</t>
  </si>
  <si>
    <t>-76,6</t>
  </si>
  <si>
    <t>-70,6</t>
  </si>
  <si>
    <t>+26,2</t>
  </si>
  <si>
    <t>+60,3</t>
  </si>
  <si>
    <t>+28,1</t>
  </si>
  <si>
    <t>+28,8</t>
  </si>
  <si>
    <t>-5,9</t>
  </si>
  <si>
    <t>-1,5</t>
  </si>
  <si>
    <t>+18,7</t>
  </si>
  <si>
    <t>+76,2</t>
  </si>
  <si>
    <t>-6,2</t>
  </si>
  <si>
    <t>+11,7</t>
  </si>
  <si>
    <t>+10,2</t>
  </si>
  <si>
    <t>+58,4</t>
  </si>
  <si>
    <t xml:space="preserve">           Tableau 7 :                                 Evolution des Effectifs D'élèves Tunisiens A  L'Etranger par pays   ( 2008 -  2014)</t>
  </si>
  <si>
    <t>+0,0</t>
  </si>
  <si>
    <t>-18,5</t>
  </si>
  <si>
    <t>+6,6</t>
  </si>
  <si>
    <t>+30,0</t>
  </si>
  <si>
    <t>-95,8</t>
  </si>
  <si>
    <t xml:space="preserve">    TABLEAU 9 :                     EVOLUTION  DES  RESSORTISSANTS  TUNISIENS  BI-NATIONAUX  PAR  PAYS     ( 2010 - 2014)*</t>
  </si>
  <si>
    <t xml:space="preserve">          TABLEAU 39:                       Emigrés tunisiens selon le groupe d'âge (2005 - 2014)</t>
  </si>
  <si>
    <t xml:space="preserve"> EVOLUTION DES PROJETS AGREES  AU PROFIT DES TUNISIENS RESIDENTS A L'ETRANGER (1991-2014)  </t>
  </si>
  <si>
    <t>+20,7</t>
  </si>
  <si>
    <t>+19,7</t>
  </si>
  <si>
    <t>+18,0</t>
  </si>
  <si>
    <t>+14,9</t>
  </si>
  <si>
    <t>-4,7</t>
  </si>
  <si>
    <t>+19,6</t>
  </si>
  <si>
    <t>3,7</t>
  </si>
  <si>
    <t>Total :7428</t>
  </si>
  <si>
    <t>Total :886</t>
  </si>
  <si>
    <r>
      <t>Femmes d’Affaires</t>
    </r>
    <r>
      <rPr>
        <b/>
        <sz val="16"/>
        <color theme="1"/>
        <rFont val="Times New Roman"/>
        <family val="1"/>
      </rPr>
      <t> :45</t>
    </r>
  </si>
  <si>
    <r>
      <t>Total Général</t>
    </r>
    <r>
      <rPr>
        <sz val="12"/>
        <color theme="1"/>
        <rFont val="Times New Roman"/>
        <family val="1"/>
      </rPr>
      <t xml:space="preserve">   </t>
    </r>
    <r>
      <rPr>
        <b/>
        <sz val="16"/>
        <color theme="1"/>
        <rFont val="Times New Roman"/>
        <family val="1"/>
      </rPr>
      <t xml:space="preserve"> 931</t>
    </r>
  </si>
  <si>
    <r>
      <t>Hommes d’Affaires</t>
    </r>
    <r>
      <rPr>
        <b/>
        <sz val="16"/>
        <color theme="1"/>
        <rFont val="Times New Roman"/>
        <family val="1"/>
      </rPr>
      <t> : 1108</t>
    </r>
  </si>
  <si>
    <r>
      <t>Total Général</t>
    </r>
    <r>
      <rPr>
        <sz val="12"/>
        <color theme="1"/>
        <rFont val="Times New Roman"/>
        <family val="1"/>
      </rPr>
      <t xml:space="preserve">     </t>
    </r>
    <r>
      <rPr>
        <b/>
        <sz val="16"/>
        <color theme="1"/>
        <rFont val="Times New Roman"/>
        <family val="1"/>
      </rPr>
      <t>7428 + 1108</t>
    </r>
    <r>
      <rPr>
        <sz val="16"/>
        <color theme="1"/>
        <rFont val="Times New Roman"/>
        <family val="1"/>
      </rPr>
      <t xml:space="preserve">  =   </t>
    </r>
    <r>
      <rPr>
        <b/>
        <sz val="16"/>
        <color theme="1"/>
        <rFont val="Times New Roman"/>
        <family val="1"/>
      </rPr>
      <t>8536</t>
    </r>
  </si>
  <si>
    <t xml:space="preserve">   TABLEAU 19 : EVOLUTION DES TRANSFERTS GLOBAUX DES TUNISIENS A L'ETRANGER</t>
  </si>
  <si>
    <t xml:space="preserve">Les versements en devises effectués en Tunisie </t>
  </si>
  <si>
    <r>
      <t xml:space="preserve">     TABLEAU 31 : Répartition des projets agréés  au profit  des Tunisiens  à l'Etranger par gouvernorat et Secteur d'activité (Année 2013)                                                          </t>
    </r>
    <r>
      <rPr>
        <b/>
        <sz val="16"/>
        <rFont val="Times New Roman"/>
        <family val="1"/>
      </rPr>
      <t xml:space="preserve">  </t>
    </r>
  </si>
  <si>
    <r>
      <t>* APIA - Projets approuvés</t>
    </r>
    <r>
      <rPr>
        <sz val="10"/>
        <rFont val="Arial"/>
        <family val="2"/>
      </rPr>
      <t xml:space="preserve"> </t>
    </r>
    <r>
      <rPr>
        <sz val="10"/>
        <rFont val="Arial"/>
        <family val="2"/>
        <charset val="178"/>
      </rPr>
      <t>(agriculture)</t>
    </r>
  </si>
  <si>
    <r>
      <t>**  API   projets declares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(industrie et services)</t>
    </r>
  </si>
  <si>
    <r>
      <t xml:space="preserve"> TABLEAU  36 :     EVOLUTION DES PROJETS INDUSTRIELS  DECLARES PAR LES TUNISIENS</t>
    </r>
    <r>
      <rPr>
        <sz val="10"/>
        <rFont val="Arial"/>
        <family val="2"/>
      </rPr>
      <t xml:space="preserve"> RESIDENTS A L'ETRANGER PAR SOUS-SECTEUR D'ACTIVITE  ( 2009 - 2014 )</t>
    </r>
  </si>
  <si>
    <t xml:space="preserve"> RESIDENTS A L'ETRANGER PAR SOUS-SECTEUR D'ACTIVITE   ( 2007- 2014)</t>
  </si>
</sst>
</file>

<file path=xl/styles.xml><?xml version="1.0" encoding="utf-8"?>
<styleSheet xmlns="http://schemas.openxmlformats.org/spreadsheetml/2006/main">
  <numFmts count="12">
    <numFmt numFmtId="164" formatCode="_-* #,##0.00\ [$€-1]_-;\-* #,##0.00\ [$€-1]_-;_-* &quot;-&quot;??\ [$€-1]_-"/>
    <numFmt numFmtId="165" formatCode="0.0"/>
    <numFmt numFmtId="166" formatCode="0.000"/>
    <numFmt numFmtId="167" formatCode="#,##0.0"/>
    <numFmt numFmtId="168" formatCode="#,##0.0_ ;\-#,##0.0\ "/>
    <numFmt numFmtId="169" formatCode="0.0%"/>
    <numFmt numFmtId="170" formatCode="#,##0.000"/>
    <numFmt numFmtId="171" formatCode="0.0000%"/>
    <numFmt numFmtId="172" formatCode="#,##0.000_ ;\-#,##0.000\ "/>
    <numFmt numFmtId="173" formatCode="#,##0.000000"/>
    <numFmt numFmtId="174" formatCode="0.000%"/>
    <numFmt numFmtId="175" formatCode="0.000000"/>
  </numFmts>
  <fonts count="1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10"/>
      <name val="Arial"/>
      <family val="2"/>
      <charset val="178"/>
    </font>
    <font>
      <b/>
      <sz val="9"/>
      <name val="Book Antiqua"/>
      <family val="1"/>
      <charset val="178"/>
    </font>
    <font>
      <b/>
      <sz val="16"/>
      <name val="Arial"/>
      <family val="2"/>
      <charset val="178"/>
    </font>
    <font>
      <sz val="10"/>
      <name val="Arial"/>
      <family val="2"/>
      <charset val="178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Book Antiqua"/>
      <family val="1"/>
      <charset val="178"/>
    </font>
    <font>
      <b/>
      <sz val="12"/>
      <name val="Book Antiqua"/>
      <family val="1"/>
      <charset val="178"/>
    </font>
    <font>
      <sz val="8"/>
      <name val="Arial"/>
      <family val="2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9"/>
      <name val="Arial"/>
      <family val="2"/>
      <charset val="178"/>
    </font>
    <font>
      <sz val="11"/>
      <name val="Arial"/>
      <family val="2"/>
      <charset val="178"/>
    </font>
    <font>
      <b/>
      <sz val="10"/>
      <name val="Times New Roman"/>
      <family val="1"/>
    </font>
    <font>
      <sz val="10"/>
      <name val="Times New Roman"/>
      <family val="1"/>
      <charset val="178"/>
    </font>
    <font>
      <b/>
      <sz val="10"/>
      <name val="Times New Roman"/>
      <family val="1"/>
      <charset val="178"/>
    </font>
    <font>
      <sz val="8"/>
      <name val="Arial"/>
      <family val="2"/>
      <charset val="178"/>
    </font>
    <font>
      <b/>
      <sz val="11"/>
      <name val="Times New Roman"/>
      <family val="1"/>
      <charset val="178"/>
    </font>
    <font>
      <sz val="11"/>
      <name val="Times New Roman"/>
      <family val="1"/>
      <charset val="178"/>
    </font>
    <font>
      <b/>
      <sz val="8"/>
      <name val="Times New Roman"/>
      <family val="1"/>
      <charset val="178"/>
    </font>
    <font>
      <sz val="10"/>
      <name val="Times New Roman"/>
      <family val="1"/>
    </font>
    <font>
      <b/>
      <sz val="9"/>
      <name val="Times New Roman"/>
      <family val="1"/>
    </font>
    <font>
      <sz val="9"/>
      <color indexed="8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8"/>
      <name val="Arial"/>
      <family val="2"/>
      <charset val="178"/>
    </font>
    <font>
      <b/>
      <sz val="12"/>
      <name val="Times New Roman"/>
      <family val="1"/>
      <charset val="178"/>
    </font>
    <font>
      <sz val="12"/>
      <name val="Times New Roman"/>
      <family val="1"/>
      <charset val="178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  <charset val="178"/>
    </font>
    <font>
      <sz val="8"/>
      <name val="Times New Roman"/>
      <family val="1"/>
      <charset val="178"/>
    </font>
    <font>
      <sz val="9"/>
      <name val="Times New Roman"/>
      <family val="1"/>
      <charset val="178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color indexed="8"/>
      <name val="Arial"/>
      <family val="2"/>
      <charset val="178"/>
    </font>
    <font>
      <b/>
      <sz val="8"/>
      <color indexed="8"/>
      <name val="Arial"/>
      <family val="2"/>
      <charset val="178"/>
    </font>
    <font>
      <b/>
      <sz val="9"/>
      <name val="Times New Roman"/>
      <family val="1"/>
      <charset val="178"/>
    </font>
    <font>
      <sz val="10"/>
      <color indexed="8"/>
      <name val="Times New Roman"/>
      <family val="1"/>
    </font>
    <font>
      <sz val="12"/>
      <name val="Arial"/>
      <family val="2"/>
      <charset val="178"/>
    </font>
    <font>
      <b/>
      <sz val="16"/>
      <color rgb="FF0000FF"/>
      <name val="Times New Roman"/>
      <family val="1"/>
    </font>
    <font>
      <b/>
      <sz val="11"/>
      <name val="Andalus"/>
      <family val="1"/>
    </font>
    <font>
      <sz val="11"/>
      <name val="Andalus"/>
      <family val="1"/>
    </font>
    <font>
      <b/>
      <sz val="12"/>
      <name val="Andalus"/>
      <family val="1"/>
    </font>
    <font>
      <i/>
      <u/>
      <sz val="10"/>
      <color indexed="10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6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i/>
      <sz val="12"/>
      <color theme="1"/>
      <name val="Times New Roman"/>
      <family val="1"/>
    </font>
    <font>
      <sz val="13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i/>
      <sz val="13"/>
      <name val="Times New Roman"/>
      <family val="1"/>
    </font>
    <font>
      <b/>
      <i/>
      <sz val="12"/>
      <color rgb="FF000000"/>
      <name val="Times New Roman"/>
      <family val="1"/>
    </font>
    <font>
      <i/>
      <sz val="16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Arial"/>
      <family val="2"/>
    </font>
    <font>
      <sz val="10"/>
      <color indexed="10"/>
      <name val="Arial"/>
      <family val="2"/>
    </font>
    <font>
      <b/>
      <sz val="18"/>
      <name val="Times New Roman"/>
      <family val="1"/>
    </font>
    <font>
      <b/>
      <i/>
      <sz val="15"/>
      <name val="Times New Roman"/>
      <family val="1"/>
    </font>
    <font>
      <b/>
      <i/>
      <sz val="18"/>
      <name val="Times New Roman"/>
      <family val="1"/>
    </font>
    <font>
      <b/>
      <i/>
      <sz val="10"/>
      <name val="Book Antiqua"/>
      <family val="1"/>
    </font>
    <font>
      <sz val="11"/>
      <color theme="1"/>
      <name val="Times New Roman"/>
      <family val="1"/>
    </font>
    <font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b/>
      <sz val="20"/>
      <color rgb="FF0000FF"/>
      <name val="Times New Roman"/>
      <family val="1"/>
    </font>
    <font>
      <b/>
      <sz val="14"/>
      <color rgb="FF800080"/>
      <name val="Times New Roman"/>
      <family val="1"/>
    </font>
    <font>
      <b/>
      <sz val="14"/>
      <color rgb="FF0000FF"/>
      <name val="Times New Roman"/>
      <family val="1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9"/>
      <name val="Times New Roman"/>
      <family val="1"/>
    </font>
    <font>
      <i/>
      <sz val="11"/>
      <color theme="1"/>
      <name val="Times New Roman"/>
      <family val="1"/>
    </font>
    <font>
      <b/>
      <i/>
      <sz val="10"/>
      <color indexed="8"/>
      <name val="Times New Roman"/>
      <family val="1"/>
    </font>
    <font>
      <i/>
      <sz val="9"/>
      <color indexed="8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b/>
      <i/>
      <sz val="12"/>
      <color indexed="8"/>
      <name val="Times New Roman"/>
      <family val="1"/>
    </font>
    <font>
      <b/>
      <i/>
      <sz val="11"/>
      <name val="Times New Roman"/>
      <family val="1"/>
      <charset val="178"/>
    </font>
    <font>
      <b/>
      <i/>
      <sz val="10"/>
      <name val="Arial"/>
      <family val="2"/>
      <charset val="178"/>
    </font>
    <font>
      <i/>
      <u/>
      <sz val="11"/>
      <name val="Times New Roman"/>
      <family val="1"/>
    </font>
    <font>
      <sz val="13"/>
      <color theme="1"/>
      <name val="Calibri"/>
      <family val="2"/>
      <scheme val="minor"/>
    </font>
    <font>
      <b/>
      <sz val="20"/>
      <name val="Times New Roman"/>
      <family val="1"/>
    </font>
    <font>
      <b/>
      <sz val="9"/>
      <color indexed="81"/>
      <name val="Tahoma"/>
      <family val="2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FF0000"/>
      <name val="Arial"/>
    </font>
    <font>
      <b/>
      <sz val="16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5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 diagonalDown="1">
      <left style="thick">
        <color auto="1"/>
      </left>
      <right style="medium">
        <color auto="1"/>
      </right>
      <top style="thick">
        <color auto="1"/>
      </top>
      <bottom/>
      <diagonal style="thin">
        <color auto="1"/>
      </diagonal>
    </border>
    <border diagonalDown="1">
      <left style="thick">
        <color auto="1"/>
      </left>
      <right/>
      <top style="thick">
        <color auto="1"/>
      </top>
      <bottom/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 diagonalDown="1">
      <left style="thick">
        <color auto="1"/>
      </left>
      <right/>
      <top/>
      <bottom style="thick">
        <color auto="1"/>
      </bottom>
      <diagonal style="thin">
        <color auto="1"/>
      </diagonal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ck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Down="1">
      <left style="thick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54"/>
      </diagonal>
    </border>
    <border>
      <left/>
      <right style="thin">
        <color indexed="54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indexed="54"/>
      </right>
      <top style="thin">
        <color auto="1"/>
      </top>
      <bottom style="thin">
        <color auto="1"/>
      </bottom>
      <diagonal style="thin">
        <color indexed="54"/>
      </diagonal>
    </border>
    <border diagonalUp="1">
      <left style="thin">
        <color auto="1"/>
      </left>
      <right style="thin">
        <color indexed="54"/>
      </right>
      <top style="thin">
        <color auto="1"/>
      </top>
      <bottom/>
      <diagonal style="thin">
        <color indexed="54"/>
      </diagonal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</borders>
  <cellStyleXfs count="11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58" fillId="0" borderId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</cellStyleXfs>
  <cellXfs count="2678">
    <xf numFmtId="0" fontId="0" fillId="0" borderId="0" xfId="0"/>
    <xf numFmtId="0" fontId="1" fillId="0" borderId="0" xfId="1"/>
    <xf numFmtId="0" fontId="3" fillId="0" borderId="0" xfId="1" applyFont="1" applyBorder="1" applyAlignment="1"/>
    <xf numFmtId="0" fontId="13" fillId="0" borderId="56" xfId="1" applyFont="1" applyBorder="1" applyAlignment="1">
      <alignment horizontal="center"/>
    </xf>
    <xf numFmtId="0" fontId="13" fillId="0" borderId="61" xfId="1" applyFont="1" applyBorder="1" applyAlignment="1">
      <alignment horizontal="center"/>
    </xf>
    <xf numFmtId="0" fontId="13" fillId="0" borderId="60" xfId="1" applyFont="1" applyBorder="1" applyAlignment="1">
      <alignment horizontal="center"/>
    </xf>
    <xf numFmtId="165" fontId="9" fillId="0" borderId="62" xfId="1" applyNumberFormat="1" applyFont="1" applyBorder="1" applyAlignment="1">
      <alignment horizontal="center" vertical="center" readingOrder="2"/>
    </xf>
    <xf numFmtId="1" fontId="1" fillId="0" borderId="62" xfId="1" applyNumberFormat="1" applyFont="1" applyBorder="1" applyAlignment="1">
      <alignment horizontal="center" vertical="center" readingOrder="2"/>
    </xf>
    <xf numFmtId="166" fontId="1" fillId="0" borderId="62" xfId="1" applyNumberFormat="1" applyFont="1" applyBorder="1" applyAlignment="1">
      <alignment horizontal="center" vertical="center" readingOrder="2"/>
    </xf>
    <xf numFmtId="0" fontId="16" fillId="0" borderId="0" xfId="1" applyFont="1" applyFill="1" applyBorder="1"/>
    <xf numFmtId="165" fontId="17" fillId="0" borderId="62" xfId="1" applyNumberFormat="1" applyFont="1" applyBorder="1"/>
    <xf numFmtId="0" fontId="1" fillId="0" borderId="0" xfId="1" applyAlignment="1"/>
    <xf numFmtId="0" fontId="15" fillId="0" borderId="0" xfId="1" applyFont="1"/>
    <xf numFmtId="0" fontId="18" fillId="0" borderId="0" xfId="1" applyFont="1"/>
    <xf numFmtId="165" fontId="15" fillId="0" borderId="69" xfId="1" applyNumberFormat="1" applyFont="1" applyFill="1" applyBorder="1" applyAlignment="1">
      <alignment horizontal="center" vertical="center"/>
    </xf>
    <xf numFmtId="0" fontId="1" fillId="0" borderId="0" xfId="1" quotePrefix="1"/>
    <xf numFmtId="0" fontId="19" fillId="0" borderId="0" xfId="1" applyFont="1"/>
    <xf numFmtId="0" fontId="12" fillId="0" borderId="0" xfId="1" applyNumberFormat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21" fillId="0" borderId="0" xfId="5"/>
    <xf numFmtId="0" fontId="15" fillId="0" borderId="0" xfId="5" applyFont="1"/>
    <xf numFmtId="0" fontId="23" fillId="0" borderId="61" xfId="5" applyFont="1" applyBorder="1"/>
    <xf numFmtId="165" fontId="24" fillId="0" borderId="61" xfId="5" applyNumberFormat="1" applyFont="1" applyBorder="1"/>
    <xf numFmtId="0" fontId="7" fillId="0" borderId="0" xfId="5" applyFont="1"/>
    <xf numFmtId="0" fontId="15" fillId="0" borderId="0" xfId="5" applyFont="1" applyAlignment="1">
      <alignment horizontal="center"/>
    </xf>
    <xf numFmtId="0" fontId="1" fillId="0" borderId="0" xfId="5" applyFont="1" applyAlignment="1">
      <alignment horizontal="right"/>
    </xf>
    <xf numFmtId="165" fontId="24" fillId="0" borderId="0" xfId="5" applyNumberFormat="1" applyFont="1" applyFill="1" applyBorder="1"/>
    <xf numFmtId="0" fontId="1" fillId="0" borderId="0" xfId="5" applyFont="1"/>
    <xf numFmtId="0" fontId="19" fillId="0" borderId="0" xfId="5" applyFont="1"/>
    <xf numFmtId="0" fontId="12" fillId="0" borderId="0" xfId="5" applyFont="1"/>
    <xf numFmtId="0" fontId="21" fillId="0" borderId="0" xfId="5" applyAlignment="1">
      <alignment readingOrder="1"/>
    </xf>
    <xf numFmtId="0" fontId="21" fillId="0" borderId="0" xfId="5" applyAlignment="1">
      <alignment horizontal="center" readingOrder="1"/>
    </xf>
    <xf numFmtId="0" fontId="13" fillId="0" borderId="0" xfId="5" applyFont="1"/>
    <xf numFmtId="0" fontId="25" fillId="0" borderId="0" xfId="5" applyFont="1"/>
    <xf numFmtId="0" fontId="29" fillId="0" borderId="0" xfId="5" applyFont="1"/>
    <xf numFmtId="0" fontId="30" fillId="0" borderId="0" xfId="5" applyFont="1" applyAlignment="1"/>
    <xf numFmtId="0" fontId="30" fillId="0" borderId="0" xfId="5" applyFont="1" applyAlignment="1">
      <alignment horizontal="center"/>
    </xf>
    <xf numFmtId="0" fontId="31" fillId="0" borderId="0" xfId="5" applyFont="1"/>
    <xf numFmtId="0" fontId="32" fillId="0" borderId="80" xfId="5" applyFont="1" applyBorder="1" applyAlignment="1">
      <alignment horizontal="center"/>
    </xf>
    <xf numFmtId="0" fontId="32" fillId="0" borderId="61" xfId="5" applyFont="1" applyBorder="1" applyAlignment="1">
      <alignment horizontal="center"/>
    </xf>
    <xf numFmtId="165" fontId="31" fillId="0" borderId="61" xfId="5" applyNumberFormat="1" applyFont="1" applyBorder="1" applyAlignment="1">
      <alignment horizontal="center" vertical="center"/>
    </xf>
    <xf numFmtId="165" fontId="31" fillId="0" borderId="62" xfId="5" applyNumberFormat="1" applyFont="1" applyBorder="1" applyAlignment="1">
      <alignment horizontal="center" vertical="center"/>
    </xf>
    <xf numFmtId="165" fontId="31" fillId="0" borderId="83" xfId="5" applyNumberFormat="1" applyFont="1" applyBorder="1" applyAlignment="1">
      <alignment horizontal="center" vertical="center"/>
    </xf>
    <xf numFmtId="165" fontId="31" fillId="0" borderId="84" xfId="5" applyNumberFormat="1" applyFont="1" applyBorder="1" applyAlignment="1">
      <alignment horizontal="center" vertical="center"/>
    </xf>
    <xf numFmtId="165" fontId="31" fillId="0" borderId="56" xfId="5" applyNumberFormat="1" applyFont="1" applyBorder="1" applyAlignment="1">
      <alignment horizontal="center" vertical="center"/>
    </xf>
    <xf numFmtId="165" fontId="31" fillId="0" borderId="86" xfId="5" applyNumberFormat="1" applyFont="1" applyBorder="1" applyAlignment="1">
      <alignment horizontal="center" vertical="center"/>
    </xf>
    <xf numFmtId="165" fontId="21" fillId="0" borderId="0" xfId="5" applyNumberFormat="1"/>
    <xf numFmtId="165" fontId="31" fillId="0" borderId="0" xfId="5" applyNumberFormat="1" applyFont="1"/>
    <xf numFmtId="0" fontId="33" fillId="0" borderId="0" xfId="5" applyFont="1"/>
    <xf numFmtId="0" fontId="19" fillId="0" borderId="52" xfId="5" applyFont="1" applyBorder="1" applyAlignment="1"/>
    <xf numFmtId="0" fontId="15" fillId="0" borderId="92" xfId="5" applyFont="1" applyBorder="1" applyAlignment="1">
      <alignment horizontal="center" vertical="center"/>
    </xf>
    <xf numFmtId="0" fontId="21" fillId="0" borderId="10" xfId="5" applyBorder="1"/>
    <xf numFmtId="0" fontId="21" fillId="0" borderId="97" xfId="5" applyBorder="1"/>
    <xf numFmtId="0" fontId="22" fillId="0" borderId="10" xfId="5" applyFont="1" applyBorder="1"/>
    <xf numFmtId="0" fontId="22" fillId="0" borderId="97" xfId="5" applyFont="1" applyBorder="1"/>
    <xf numFmtId="0" fontId="22" fillId="0" borderId="98" xfId="5" applyFont="1" applyBorder="1"/>
    <xf numFmtId="165" fontId="29" fillId="0" borderId="10" xfId="5" applyNumberFormat="1" applyFont="1" applyBorder="1" applyAlignment="1">
      <alignment horizontal="center"/>
    </xf>
    <xf numFmtId="165" fontId="29" fillId="0" borderId="97" xfId="5" applyNumberFormat="1" applyFont="1" applyBorder="1" applyAlignment="1">
      <alignment horizontal="center"/>
    </xf>
    <xf numFmtId="165" fontId="22" fillId="0" borderId="10" xfId="5" applyNumberFormat="1" applyFont="1" applyBorder="1" applyAlignment="1">
      <alignment horizontal="center"/>
    </xf>
    <xf numFmtId="0" fontId="22" fillId="0" borderId="97" xfId="5" applyFont="1" applyBorder="1" applyAlignment="1">
      <alignment horizontal="center"/>
    </xf>
    <xf numFmtId="165" fontId="22" fillId="0" borderId="97" xfId="5" applyNumberFormat="1" applyFont="1" applyBorder="1" applyAlignment="1">
      <alignment horizontal="center"/>
    </xf>
    <xf numFmtId="0" fontId="22" fillId="0" borderId="10" xfId="5" applyFont="1" applyBorder="1" applyAlignment="1">
      <alignment horizontal="center"/>
    </xf>
    <xf numFmtId="165" fontId="29" fillId="0" borderId="101" xfId="5" applyNumberFormat="1" applyFont="1" applyBorder="1" applyAlignment="1">
      <alignment horizontal="center"/>
    </xf>
    <xf numFmtId="165" fontId="29" fillId="0" borderId="102" xfId="5" applyNumberFormat="1" applyFont="1" applyBorder="1" applyAlignment="1">
      <alignment horizontal="center"/>
    </xf>
    <xf numFmtId="0" fontId="22" fillId="0" borderId="102" xfId="5" applyFont="1" applyBorder="1" applyAlignment="1">
      <alignment horizontal="center"/>
    </xf>
    <xf numFmtId="165" fontId="27" fillId="0" borderId="104" xfId="5" applyNumberFormat="1" applyFont="1" applyBorder="1" applyAlignment="1">
      <alignment horizontal="center"/>
    </xf>
    <xf numFmtId="165" fontId="27" fillId="0" borderId="105" xfId="5" applyNumberFormat="1" applyFont="1" applyBorder="1" applyAlignment="1">
      <alignment horizontal="center"/>
    </xf>
    <xf numFmtId="0" fontId="11" fillId="0" borderId="104" xfId="5" applyFont="1" applyBorder="1" applyAlignment="1">
      <alignment horizontal="center"/>
    </xf>
    <xf numFmtId="165" fontId="11" fillId="0" borderId="105" xfId="5" applyNumberFormat="1" applyFont="1" applyBorder="1" applyAlignment="1">
      <alignment horizontal="center"/>
    </xf>
    <xf numFmtId="0" fontId="11" fillId="0" borderId="105" xfId="5" applyFont="1" applyBorder="1" applyAlignment="1">
      <alignment horizontal="center"/>
    </xf>
    <xf numFmtId="165" fontId="29" fillId="0" borderId="106" xfId="5" applyNumberFormat="1" applyFont="1" applyBorder="1"/>
    <xf numFmtId="165" fontId="29" fillId="0" borderId="98" xfId="5" applyNumberFormat="1" applyFont="1" applyBorder="1"/>
    <xf numFmtId="165" fontId="27" fillId="0" borderId="97" xfId="5" applyNumberFormat="1" applyFont="1" applyBorder="1" applyAlignment="1">
      <alignment horizontal="center"/>
    </xf>
    <xf numFmtId="165" fontId="27" fillId="0" borderId="105" xfId="5" applyNumberFormat="1" applyFont="1" applyBorder="1" applyAlignment="1">
      <alignment horizontal="center" vertical="center"/>
    </xf>
    <xf numFmtId="0" fontId="22" fillId="0" borderId="106" xfId="5" applyFont="1" applyBorder="1"/>
    <xf numFmtId="165" fontId="27" fillId="0" borderId="106" xfId="5" applyNumberFormat="1" applyFont="1" applyBorder="1" applyAlignment="1">
      <alignment horizontal="center"/>
    </xf>
    <xf numFmtId="165" fontId="27" fillId="0" borderId="98" xfId="5" applyNumberFormat="1" applyFont="1" applyBorder="1" applyAlignment="1">
      <alignment horizontal="center"/>
    </xf>
    <xf numFmtId="0" fontId="11" fillId="0" borderId="106" xfId="5" applyFont="1" applyBorder="1" applyAlignment="1">
      <alignment horizontal="center"/>
    </xf>
    <xf numFmtId="0" fontId="11" fillId="0" borderId="98" xfId="5" applyFont="1" applyBorder="1" applyAlignment="1">
      <alignment horizontal="center"/>
    </xf>
    <xf numFmtId="0" fontId="11" fillId="0" borderId="97" xfId="5" applyFont="1" applyBorder="1" applyAlignment="1">
      <alignment horizontal="center"/>
    </xf>
    <xf numFmtId="165" fontId="11" fillId="0" borderId="98" xfId="5" applyNumberFormat="1" applyFont="1" applyBorder="1" applyAlignment="1">
      <alignment horizontal="center"/>
    </xf>
    <xf numFmtId="0" fontId="22" fillId="0" borderId="101" xfId="5" applyFont="1" applyBorder="1" applyAlignment="1">
      <alignment horizontal="center"/>
    </xf>
    <xf numFmtId="165" fontId="26" fillId="0" borderId="111" xfId="5" applyNumberFormat="1" applyFont="1" applyBorder="1" applyAlignment="1">
      <alignment horizontal="center" vertical="center"/>
    </xf>
    <xf numFmtId="165" fontId="26" fillId="0" borderId="112" xfId="5" applyNumberFormat="1" applyFont="1" applyBorder="1" applyAlignment="1">
      <alignment horizontal="center" vertical="center"/>
    </xf>
    <xf numFmtId="0" fontId="26" fillId="0" borderId="111" xfId="5" applyFont="1" applyBorder="1" applyAlignment="1">
      <alignment horizontal="center" vertical="center"/>
    </xf>
    <xf numFmtId="0" fontId="26" fillId="0" borderId="112" xfId="5" applyFont="1" applyBorder="1" applyAlignment="1">
      <alignment horizontal="center" vertical="center"/>
    </xf>
    <xf numFmtId="0" fontId="28" fillId="0" borderId="0" xfId="5" applyFont="1"/>
    <xf numFmtId="0" fontId="21" fillId="0" borderId="116" xfId="5" applyBorder="1"/>
    <xf numFmtId="0" fontId="22" fillId="0" borderId="88" xfId="5" applyFont="1" applyBorder="1"/>
    <xf numFmtId="165" fontId="29" fillId="0" borderId="1" xfId="5" applyNumberFormat="1" applyFont="1" applyBorder="1" applyAlignment="1">
      <alignment horizontal="center"/>
    </xf>
    <xf numFmtId="165" fontId="29" fillId="0" borderId="11" xfId="5" applyNumberFormat="1" applyFont="1" applyBorder="1" applyAlignment="1">
      <alignment horizontal="center"/>
    </xf>
    <xf numFmtId="165" fontId="27" fillId="0" borderId="1" xfId="5" applyNumberFormat="1" applyFont="1" applyBorder="1" applyAlignment="1">
      <alignment horizontal="center"/>
    </xf>
    <xf numFmtId="165" fontId="27" fillId="0" borderId="117" xfId="5" applyNumberFormat="1" applyFont="1" applyBorder="1" applyAlignment="1">
      <alignment horizontal="center" vertical="center"/>
    </xf>
    <xf numFmtId="165" fontId="27" fillId="0" borderId="10" xfId="5" applyNumberFormat="1" applyFont="1" applyBorder="1" applyAlignment="1">
      <alignment horizontal="center"/>
    </xf>
    <xf numFmtId="165" fontId="27" fillId="0" borderId="104" xfId="5" applyNumberFormat="1" applyFont="1" applyBorder="1" applyAlignment="1">
      <alignment horizontal="center" vertical="center"/>
    </xf>
    <xf numFmtId="0" fontId="26" fillId="0" borderId="0" xfId="5" applyFont="1" applyAlignment="1">
      <alignment horizontal="center"/>
    </xf>
    <xf numFmtId="0" fontId="3" fillId="0" borderId="0" xfId="5" applyFont="1" applyAlignment="1"/>
    <xf numFmtId="0" fontId="11" fillId="0" borderId="0" xfId="5" applyFont="1" applyAlignment="1">
      <alignment horizontal="center"/>
    </xf>
    <xf numFmtId="0" fontId="11" fillId="0" borderId="120" xfId="5" applyFont="1" applyBorder="1" applyAlignment="1"/>
    <xf numFmtId="0" fontId="21" fillId="0" borderId="120" xfId="5" applyBorder="1" applyAlignment="1">
      <alignment horizontal="center"/>
    </xf>
    <xf numFmtId="0" fontId="21" fillId="0" borderId="20" xfId="5" applyBorder="1" applyAlignment="1">
      <alignment horizontal="center"/>
    </xf>
    <xf numFmtId="0" fontId="21" fillId="0" borderId="19" xfId="5" applyBorder="1" applyAlignment="1">
      <alignment horizontal="center"/>
    </xf>
    <xf numFmtId="0" fontId="11" fillId="0" borderId="22" xfId="5" applyFont="1" applyBorder="1" applyAlignment="1"/>
    <xf numFmtId="0" fontId="12" fillId="0" borderId="25" xfId="5" applyFont="1" applyBorder="1" applyAlignment="1">
      <alignment horizontal="center"/>
    </xf>
    <xf numFmtId="0" fontId="12" fillId="0" borderId="31" xfId="5" applyFont="1" applyBorder="1" applyAlignment="1">
      <alignment horizontal="center"/>
    </xf>
    <xf numFmtId="0" fontId="19" fillId="0" borderId="25" xfId="5" applyFont="1" applyBorder="1"/>
    <xf numFmtId="0" fontId="19" fillId="0" borderId="21" xfId="5" applyFont="1" applyBorder="1"/>
    <xf numFmtId="0" fontId="19" fillId="0" borderId="24" xfId="5" applyFont="1" applyBorder="1"/>
    <xf numFmtId="0" fontId="19" fillId="0" borderId="31" xfId="5" applyFont="1" applyBorder="1"/>
    <xf numFmtId="0" fontId="21" fillId="0" borderId="31" xfId="5" applyBorder="1"/>
    <xf numFmtId="0" fontId="21" fillId="0" borderId="25" xfId="5" applyBorder="1"/>
    <xf numFmtId="0" fontId="19" fillId="0" borderId="25" xfId="5" applyNumberFormat="1" applyFont="1" applyBorder="1"/>
    <xf numFmtId="1" fontId="1" fillId="0" borderId="31" xfId="5" applyNumberFormat="1" applyFont="1" applyBorder="1"/>
    <xf numFmtId="1" fontId="21" fillId="0" borderId="31" xfId="5" applyNumberFormat="1" applyBorder="1"/>
    <xf numFmtId="0" fontId="19" fillId="0" borderId="31" xfId="5" applyNumberFormat="1" applyFont="1" applyBorder="1"/>
    <xf numFmtId="0" fontId="19" fillId="0" borderId="35" xfId="5" applyNumberFormat="1" applyFont="1" applyBorder="1"/>
    <xf numFmtId="1" fontId="1" fillId="0" borderId="34" xfId="5" applyNumberFormat="1" applyFont="1" applyBorder="1"/>
    <xf numFmtId="1" fontId="21" fillId="0" borderId="34" xfId="5" applyNumberFormat="1" applyBorder="1"/>
    <xf numFmtId="0" fontId="21" fillId="0" borderId="34" xfId="5" applyBorder="1"/>
    <xf numFmtId="0" fontId="21" fillId="0" borderId="35" xfId="5" applyBorder="1"/>
    <xf numFmtId="0" fontId="19" fillId="0" borderId="34" xfId="5" applyNumberFormat="1" applyFont="1" applyBorder="1"/>
    <xf numFmtId="0" fontId="12" fillId="0" borderId="104" xfId="5" applyFont="1" applyBorder="1" applyAlignment="1">
      <alignment horizontal="center"/>
    </xf>
    <xf numFmtId="0" fontId="19" fillId="0" borderId="28" xfId="5" applyNumberFormat="1" applyFont="1" applyBorder="1"/>
    <xf numFmtId="0" fontId="19" fillId="0" borderId="122" xfId="5" applyNumberFormat="1" applyFont="1" applyBorder="1"/>
    <xf numFmtId="1" fontId="19" fillId="0" borderId="29" xfId="5" applyNumberFormat="1" applyFont="1" applyBorder="1"/>
    <xf numFmtId="1" fontId="19" fillId="0" borderId="27" xfId="5" applyNumberFormat="1" applyFont="1" applyBorder="1"/>
    <xf numFmtId="1" fontId="21" fillId="0" borderId="27" xfId="5" applyNumberFormat="1" applyBorder="1"/>
    <xf numFmtId="0" fontId="21" fillId="0" borderId="27" xfId="5" applyBorder="1"/>
    <xf numFmtId="0" fontId="21" fillId="0" borderId="28" xfId="5" applyBorder="1"/>
    <xf numFmtId="0" fontId="19" fillId="0" borderId="27" xfId="5" applyNumberFormat="1" applyFont="1" applyBorder="1"/>
    <xf numFmtId="1" fontId="19" fillId="0" borderId="31" xfId="5" applyNumberFormat="1" applyFont="1" applyBorder="1"/>
    <xf numFmtId="1" fontId="19" fillId="0" borderId="34" xfId="5" applyNumberFormat="1" applyFont="1" applyBorder="1"/>
    <xf numFmtId="0" fontId="19" fillId="0" borderId="24" xfId="5" applyNumberFormat="1" applyFont="1" applyBorder="1"/>
    <xf numFmtId="1" fontId="19" fillId="0" borderId="21" xfId="5" applyNumberFormat="1" applyFont="1" applyBorder="1"/>
    <xf numFmtId="0" fontId="21" fillId="0" borderId="25" xfId="5" applyFont="1" applyBorder="1"/>
    <xf numFmtId="0" fontId="19" fillId="0" borderId="31" xfId="5" applyNumberFormat="1" applyFont="1" applyBorder="1" applyAlignment="1">
      <alignment horizontal="right"/>
    </xf>
    <xf numFmtId="0" fontId="21" fillId="0" borderId="31" xfId="5" applyBorder="1" applyAlignment="1">
      <alignment horizontal="center"/>
    </xf>
    <xf numFmtId="0" fontId="21" fillId="0" borderId="25" xfId="5" applyBorder="1" applyAlignment="1">
      <alignment horizontal="center"/>
    </xf>
    <xf numFmtId="0" fontId="21" fillId="0" borderId="35" xfId="5" applyFont="1" applyBorder="1"/>
    <xf numFmtId="1" fontId="19" fillId="0" borderId="122" xfId="5" applyNumberFormat="1" applyFont="1" applyBorder="1"/>
    <xf numFmtId="3" fontId="19" fillId="0" borderId="10" xfId="5" applyNumberFormat="1" applyFont="1" applyBorder="1"/>
    <xf numFmtId="3" fontId="19" fillId="0" borderId="97" xfId="5" applyNumberFormat="1" applyFont="1" applyBorder="1"/>
    <xf numFmtId="0" fontId="21" fillId="0" borderId="111" xfId="5" applyBorder="1"/>
    <xf numFmtId="3" fontId="19" fillId="0" borderId="112" xfId="5" applyNumberFormat="1" applyFont="1" applyBorder="1"/>
    <xf numFmtId="0" fontId="9" fillId="0" borderId="0" xfId="5" applyFont="1" applyAlignment="1"/>
    <xf numFmtId="0" fontId="9" fillId="0" borderId="0" xfId="5" applyFont="1"/>
    <xf numFmtId="0" fontId="15" fillId="0" borderId="0" xfId="5" applyFont="1" applyAlignment="1"/>
    <xf numFmtId="0" fontId="9" fillId="0" borderId="0" xfId="5" applyFont="1" applyBorder="1" applyAlignment="1">
      <alignment horizontal="right"/>
    </xf>
    <xf numFmtId="0" fontId="34" fillId="0" borderId="103" xfId="5" applyFont="1" applyBorder="1" applyAlignment="1">
      <alignment horizontal="center"/>
    </xf>
    <xf numFmtId="0" fontId="21" fillId="0" borderId="0" xfId="5" applyAlignment="1">
      <alignment horizontal="center"/>
    </xf>
    <xf numFmtId="0" fontId="21" fillId="0" borderId="32" xfId="5" applyBorder="1" applyAlignment="1">
      <alignment horizontal="center" vertical="center"/>
    </xf>
    <xf numFmtId="0" fontId="36" fillId="0" borderId="130" xfId="5" applyFont="1" applyBorder="1" applyAlignment="1">
      <alignment horizontal="center"/>
    </xf>
    <xf numFmtId="0" fontId="37" fillId="0" borderId="28" xfId="5" applyFont="1" applyBorder="1" applyAlignment="1">
      <alignment horizontal="center"/>
    </xf>
    <xf numFmtId="165" fontId="19" fillId="0" borderId="27" xfId="5" applyNumberFormat="1" applyFont="1" applyBorder="1" applyAlignment="1">
      <alignment horizontal="center"/>
    </xf>
    <xf numFmtId="0" fontId="21" fillId="0" borderId="72" xfId="5" applyBorder="1"/>
    <xf numFmtId="165" fontId="19" fillId="0" borderId="25" xfId="5" applyNumberFormat="1" applyFont="1" applyBorder="1" applyAlignment="1">
      <alignment horizontal="center"/>
    </xf>
    <xf numFmtId="165" fontId="1" fillId="0" borderId="24" xfId="5" applyNumberFormat="1" applyFont="1" applyBorder="1" applyAlignment="1">
      <alignment horizontal="center"/>
    </xf>
    <xf numFmtId="165" fontId="19" fillId="0" borderId="31" xfId="5" applyNumberFormat="1" applyFont="1" applyBorder="1" applyAlignment="1">
      <alignment horizontal="center"/>
    </xf>
    <xf numFmtId="165" fontId="19" fillId="0" borderId="34" xfId="5" applyNumberFormat="1" applyFont="1" applyBorder="1" applyAlignment="1">
      <alignment horizontal="center"/>
    </xf>
    <xf numFmtId="165" fontId="1" fillId="0" borderId="10" xfId="5" applyNumberFormat="1" applyFont="1" applyBorder="1" applyAlignment="1">
      <alignment horizontal="center"/>
    </xf>
    <xf numFmtId="0" fontId="21" fillId="0" borderId="75" xfId="5" applyBorder="1"/>
    <xf numFmtId="1" fontId="1" fillId="0" borderId="136" xfId="5" applyNumberFormat="1" applyFont="1" applyBorder="1" applyAlignment="1"/>
    <xf numFmtId="1" fontId="1" fillId="0" borderId="65" xfId="5" applyNumberFormat="1" applyFont="1" applyBorder="1" applyAlignment="1"/>
    <xf numFmtId="165" fontId="1" fillId="0" borderId="25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" fontId="1" fillId="0" borderId="72" xfId="5" applyNumberFormat="1" applyFont="1" applyBorder="1" applyAlignment="1">
      <alignment horizontal="center"/>
    </xf>
    <xf numFmtId="1" fontId="1" fillId="0" borderId="75" xfId="5" applyNumberFormat="1" applyFont="1" applyBorder="1" applyAlignment="1">
      <alignment horizontal="center"/>
    </xf>
    <xf numFmtId="165" fontId="1" fillId="0" borderId="35" xfId="5" applyNumberFormat="1" applyFont="1" applyBorder="1" applyAlignment="1">
      <alignment horizontal="center"/>
    </xf>
    <xf numFmtId="1" fontId="9" fillId="0" borderId="134" xfId="5" applyNumberFormat="1" applyFont="1" applyBorder="1" applyAlignment="1">
      <alignment horizontal="center"/>
    </xf>
    <xf numFmtId="1" fontId="9" fillId="0" borderId="142" xfId="5" applyNumberFormat="1" applyFont="1" applyBorder="1" applyAlignment="1">
      <alignment horizontal="center"/>
    </xf>
    <xf numFmtId="165" fontId="9" fillId="0" borderId="109" xfId="5" applyNumberFormat="1" applyFont="1" applyBorder="1" applyAlignment="1">
      <alignment horizontal="center"/>
    </xf>
    <xf numFmtId="1" fontId="9" fillId="0" borderId="145" xfId="5" applyNumberFormat="1" applyFont="1" applyBorder="1" applyAlignment="1">
      <alignment horizontal="center"/>
    </xf>
    <xf numFmtId="165" fontId="9" fillId="0" borderId="146" xfId="5" applyNumberFormat="1" applyFont="1" applyBorder="1" applyAlignment="1">
      <alignment horizontal="center"/>
    </xf>
    <xf numFmtId="1" fontId="9" fillId="0" borderId="134" xfId="5" applyNumberFormat="1" applyFont="1" applyBorder="1" applyAlignment="1">
      <alignment horizontal="center" vertical="center"/>
    </xf>
    <xf numFmtId="1" fontId="1" fillId="0" borderId="141" xfId="5" applyNumberFormat="1" applyFont="1" applyBorder="1" applyAlignment="1">
      <alignment horizontal="center"/>
    </xf>
    <xf numFmtId="1" fontId="9" fillId="0" borderId="152" xfId="5" applyNumberFormat="1" applyFont="1" applyBorder="1" applyAlignment="1">
      <alignment horizontal="center" vertical="center"/>
    </xf>
    <xf numFmtId="165" fontId="9" fillId="0" borderId="153" xfId="5" applyNumberFormat="1" applyFont="1" applyBorder="1" applyAlignment="1">
      <alignment horizontal="center" vertical="center"/>
    </xf>
    <xf numFmtId="0" fontId="15" fillId="0" borderId="52" xfId="5" applyFont="1" applyBorder="1" applyAlignment="1" applyProtection="1"/>
    <xf numFmtId="0" fontId="9" fillId="4" borderId="49" xfId="5" applyFont="1" applyFill="1" applyBorder="1" applyAlignment="1">
      <alignment horizontal="center"/>
    </xf>
    <xf numFmtId="0" fontId="9" fillId="0" borderId="50" xfId="5" applyFont="1" applyBorder="1" applyAlignment="1">
      <alignment horizontal="center"/>
    </xf>
    <xf numFmtId="0" fontId="19" fillId="0" borderId="20" xfId="5" applyFont="1" applyBorder="1" applyAlignment="1">
      <alignment horizontal="center"/>
    </xf>
    <xf numFmtId="0" fontId="19" fillId="0" borderId="22" xfId="5" applyFont="1" applyBorder="1" applyAlignment="1">
      <alignment horizontal="center"/>
    </xf>
    <xf numFmtId="0" fontId="19" fillId="0" borderId="39" xfId="5" applyFont="1" applyBorder="1" applyAlignment="1">
      <alignment horizontal="center"/>
    </xf>
    <xf numFmtId="165" fontId="19" fillId="0" borderId="40" xfId="5" applyNumberFormat="1" applyFont="1" applyBorder="1" applyAlignment="1">
      <alignment horizontal="center"/>
    </xf>
    <xf numFmtId="0" fontId="19" fillId="0" borderId="122" xfId="5" applyFont="1" applyBorder="1" applyAlignment="1">
      <alignment horizontal="center"/>
    </xf>
    <xf numFmtId="165" fontId="1" fillId="0" borderId="22" xfId="5" applyNumberFormat="1" applyFont="1" applyBorder="1" applyAlignment="1">
      <alignment horizontal="center" vertical="center"/>
    </xf>
    <xf numFmtId="0" fontId="19" fillId="0" borderId="25" xfId="5" applyFont="1" applyBorder="1" applyAlignment="1">
      <alignment horizontal="center"/>
    </xf>
    <xf numFmtId="0" fontId="19" fillId="0" borderId="26" xfId="5" applyFont="1" applyBorder="1" applyAlignment="1">
      <alignment horizontal="center"/>
    </xf>
    <xf numFmtId="165" fontId="1" fillId="0" borderId="26" xfId="5" applyNumberFormat="1" applyFont="1" applyBorder="1" applyAlignment="1">
      <alignment horizontal="center" vertical="center"/>
    </xf>
    <xf numFmtId="165" fontId="21" fillId="0" borderId="26" xfId="5" applyNumberFormat="1" applyBorder="1" applyAlignment="1">
      <alignment horizontal="center"/>
    </xf>
    <xf numFmtId="168" fontId="19" fillId="0" borderId="26" xfId="2" applyNumberFormat="1" applyFont="1" applyBorder="1" applyAlignment="1">
      <alignment horizontal="center"/>
    </xf>
    <xf numFmtId="0" fontId="19" fillId="0" borderId="35" xfId="5" applyFont="1" applyBorder="1" applyAlignment="1">
      <alignment horizontal="center"/>
    </xf>
    <xf numFmtId="165" fontId="19" fillId="0" borderId="38" xfId="5" applyNumberFormat="1" applyFont="1" applyBorder="1" applyAlignment="1">
      <alignment horizontal="center"/>
    </xf>
    <xf numFmtId="0" fontId="19" fillId="0" borderId="36" xfId="5" applyFont="1" applyBorder="1" applyAlignment="1">
      <alignment horizontal="center"/>
    </xf>
    <xf numFmtId="0" fontId="19" fillId="0" borderId="42" xfId="5" applyFont="1" applyBorder="1" applyAlignment="1">
      <alignment horizontal="center"/>
    </xf>
    <xf numFmtId="165" fontId="1" fillId="0" borderId="38" xfId="5" applyNumberFormat="1" applyFont="1" applyBorder="1" applyAlignment="1">
      <alignment horizontal="center" vertical="center"/>
    </xf>
    <xf numFmtId="165" fontId="21" fillId="0" borderId="38" xfId="5" applyNumberFormat="1" applyBorder="1" applyAlignment="1">
      <alignment horizontal="center"/>
    </xf>
    <xf numFmtId="0" fontId="12" fillId="0" borderId="121" xfId="5" applyFont="1" applyBorder="1" applyAlignment="1">
      <alignment horizontal="center"/>
    </xf>
    <xf numFmtId="0" fontId="12" fillId="0" borderId="160" xfId="5" applyFont="1" applyBorder="1" applyAlignment="1">
      <alignment horizontal="center"/>
    </xf>
    <xf numFmtId="165" fontId="12" fillId="0" borderId="121" xfId="5" applyNumberFormat="1" applyFont="1" applyBorder="1" applyAlignment="1">
      <alignment horizontal="center"/>
    </xf>
    <xf numFmtId="0" fontId="12" fillId="0" borderId="140" xfId="5" applyFont="1" applyBorder="1" applyAlignment="1">
      <alignment horizontal="center"/>
    </xf>
    <xf numFmtId="165" fontId="21" fillId="0" borderId="121" xfId="5" applyNumberFormat="1" applyBorder="1" applyAlignment="1">
      <alignment horizontal="center" vertical="center"/>
    </xf>
    <xf numFmtId="165" fontId="21" fillId="0" borderId="121" xfId="5" applyNumberFormat="1" applyBorder="1" applyAlignment="1">
      <alignment horizontal="center"/>
    </xf>
    <xf numFmtId="0" fontId="9" fillId="0" borderId="0" xfId="5" applyFont="1" applyBorder="1"/>
    <xf numFmtId="0" fontId="9" fillId="0" borderId="58" xfId="5" applyFont="1" applyBorder="1"/>
    <xf numFmtId="0" fontId="19" fillId="0" borderId="28" xfId="5" applyFont="1" applyBorder="1" applyAlignment="1">
      <alignment horizontal="center"/>
    </xf>
    <xf numFmtId="0" fontId="19" fillId="0" borderId="40" xfId="5" applyFont="1" applyBorder="1" applyAlignment="1">
      <alignment horizontal="center"/>
    </xf>
    <xf numFmtId="165" fontId="1" fillId="0" borderId="40" xfId="5" applyNumberFormat="1" applyFont="1" applyBorder="1" applyAlignment="1">
      <alignment horizontal="center" vertical="center"/>
    </xf>
    <xf numFmtId="165" fontId="21" fillId="0" borderId="40" xfId="5" applyNumberFormat="1" applyBorder="1" applyAlignment="1">
      <alignment horizontal="center"/>
    </xf>
    <xf numFmtId="0" fontId="19" fillId="0" borderId="38" xfId="5" applyFont="1" applyBorder="1" applyAlignment="1">
      <alignment horizontal="center"/>
    </xf>
    <xf numFmtId="165" fontId="1" fillId="0" borderId="121" xfId="5" applyNumberFormat="1" applyFont="1" applyBorder="1" applyAlignment="1">
      <alignment horizontal="center" vertical="center"/>
    </xf>
    <xf numFmtId="0" fontId="12" fillId="4" borderId="160" xfId="5" applyFont="1" applyFill="1" applyBorder="1" applyAlignment="1">
      <alignment horizontal="center"/>
    </xf>
    <xf numFmtId="0" fontId="19" fillId="0" borderId="109" xfId="5" applyFont="1" applyBorder="1" applyAlignment="1">
      <alignment horizontal="center"/>
    </xf>
    <xf numFmtId="0" fontId="19" fillId="0" borderId="162" xfId="5" applyFont="1" applyBorder="1" applyAlignment="1">
      <alignment horizontal="center"/>
    </xf>
    <xf numFmtId="0" fontId="19" fillId="0" borderId="146" xfId="5" applyFont="1" applyBorder="1" applyAlignment="1">
      <alignment horizontal="center"/>
    </xf>
    <xf numFmtId="0" fontId="19" fillId="0" borderId="166" xfId="5" applyFont="1" applyBorder="1" applyAlignment="1">
      <alignment horizontal="center"/>
    </xf>
    <xf numFmtId="165" fontId="12" fillId="0" borderId="26" xfId="5" applyNumberFormat="1" applyFont="1" applyBorder="1" applyAlignment="1">
      <alignment horizontal="center"/>
    </xf>
    <xf numFmtId="0" fontId="19" fillId="0" borderId="104" xfId="5" applyFont="1" applyBorder="1" applyAlignment="1">
      <alignment horizontal="center"/>
    </xf>
    <xf numFmtId="0" fontId="19" fillId="0" borderId="121" xfId="5" applyFont="1" applyBorder="1" applyAlignment="1">
      <alignment horizontal="center"/>
    </xf>
    <xf numFmtId="0" fontId="12" fillId="0" borderId="38" xfId="5" applyFont="1" applyBorder="1" applyAlignment="1">
      <alignment horizontal="center"/>
    </xf>
    <xf numFmtId="165" fontId="12" fillId="0" borderId="38" xfId="5" applyNumberFormat="1" applyFont="1" applyBorder="1" applyAlignment="1">
      <alignment horizontal="center"/>
    </xf>
    <xf numFmtId="165" fontId="1" fillId="0" borderId="166" xfId="5" applyNumberFormat="1" applyFont="1" applyBorder="1" applyAlignment="1">
      <alignment horizontal="center" vertical="center"/>
    </xf>
    <xf numFmtId="0" fontId="41" fillId="0" borderId="0" xfId="5" applyFont="1" applyAlignment="1">
      <alignment horizontal="center"/>
    </xf>
    <xf numFmtId="0" fontId="41" fillId="0" borderId="0" xfId="5" applyFont="1" applyAlignment="1"/>
    <xf numFmtId="0" fontId="30" fillId="0" borderId="85" xfId="5" applyFont="1" applyBorder="1" applyAlignment="1">
      <alignment horizontal="right"/>
    </xf>
    <xf numFmtId="0" fontId="42" fillId="0" borderId="172" xfId="5" applyFont="1" applyBorder="1" applyAlignment="1">
      <alignment horizontal="center"/>
    </xf>
    <xf numFmtId="0" fontId="42" fillId="0" borderId="72" xfId="5" applyFont="1" applyBorder="1" applyAlignment="1">
      <alignment horizontal="center"/>
    </xf>
    <xf numFmtId="0" fontId="42" fillId="0" borderId="25" xfId="5" applyFont="1" applyBorder="1" applyAlignment="1">
      <alignment horizontal="center"/>
    </xf>
    <xf numFmtId="0" fontId="42" fillId="0" borderId="114" xfId="5" applyFont="1" applyBorder="1" applyAlignment="1">
      <alignment horizontal="center"/>
    </xf>
    <xf numFmtId="0" fontId="41" fillId="0" borderId="173" xfId="5" applyFont="1" applyBorder="1"/>
    <xf numFmtId="0" fontId="43" fillId="0" borderId="132" xfId="5" applyFont="1" applyBorder="1"/>
    <xf numFmtId="0" fontId="43" fillId="0" borderId="21" xfId="5" applyFont="1" applyBorder="1"/>
    <xf numFmtId="0" fontId="43" fillId="0" borderId="63" xfId="5" applyFont="1" applyBorder="1"/>
    <xf numFmtId="0" fontId="42" fillId="0" borderId="21" xfId="5" applyFont="1" applyBorder="1"/>
    <xf numFmtId="0" fontId="42" fillId="0" borderId="63" xfId="5" applyFont="1" applyBorder="1"/>
    <xf numFmtId="0" fontId="44" fillId="0" borderId="173" xfId="5" applyFont="1" applyBorder="1"/>
    <xf numFmtId="0" fontId="45" fillId="0" borderId="72" xfId="5" applyFont="1" applyBorder="1" applyAlignment="1">
      <alignment horizontal="center" vertical="center"/>
    </xf>
    <xf numFmtId="0" fontId="45" fillId="0" borderId="25" xfId="5" applyFont="1" applyBorder="1" applyAlignment="1">
      <alignment horizontal="center" vertical="center"/>
    </xf>
    <xf numFmtId="0" fontId="41" fillId="0" borderId="114" xfId="5" applyFont="1" applyBorder="1" applyAlignment="1">
      <alignment horizontal="center"/>
    </xf>
    <xf numFmtId="0" fontId="45" fillId="0" borderId="72" xfId="5" applyFont="1" applyBorder="1" applyAlignment="1">
      <alignment horizontal="center"/>
    </xf>
    <xf numFmtId="0" fontId="45" fillId="0" borderId="25" xfId="5" applyFont="1" applyBorder="1" applyAlignment="1">
      <alignment horizontal="center"/>
    </xf>
    <xf numFmtId="3" fontId="45" fillId="0" borderId="132" xfId="5" applyNumberFormat="1" applyFont="1" applyBorder="1" applyAlignment="1">
      <alignment horizontal="center" vertical="center"/>
    </xf>
    <xf numFmtId="3" fontId="45" fillId="0" borderId="25" xfId="5" applyNumberFormat="1" applyFont="1" applyBorder="1" applyAlignment="1">
      <alignment horizontal="center" vertical="center"/>
    </xf>
    <xf numFmtId="0" fontId="45" fillId="0" borderId="132" xfId="5" applyFont="1" applyBorder="1" applyAlignment="1">
      <alignment horizontal="center" vertical="center"/>
    </xf>
    <xf numFmtId="0" fontId="45" fillId="0" borderId="173" xfId="5" applyFont="1" applyBorder="1"/>
    <xf numFmtId="0" fontId="46" fillId="0" borderId="72" xfId="5" applyFont="1" applyBorder="1" applyAlignment="1">
      <alignment horizontal="center"/>
    </xf>
    <xf numFmtId="0" fontId="46" fillId="0" borderId="25" xfId="5" applyFont="1" applyBorder="1" applyAlignment="1">
      <alignment horizontal="center"/>
    </xf>
    <xf numFmtId="0" fontId="44" fillId="0" borderId="174" xfId="5" applyFont="1" applyBorder="1"/>
    <xf numFmtId="0" fontId="45" fillId="0" borderId="75" xfId="5" applyFont="1" applyBorder="1" applyAlignment="1">
      <alignment horizontal="center" vertical="center"/>
    </xf>
    <xf numFmtId="0" fontId="45" fillId="0" borderId="35" xfId="5" applyFont="1" applyBorder="1" applyAlignment="1">
      <alignment horizontal="center" vertical="center"/>
    </xf>
    <xf numFmtId="0" fontId="46" fillId="0" borderId="75" xfId="5" applyFont="1" applyBorder="1" applyAlignment="1">
      <alignment horizontal="center"/>
    </xf>
    <xf numFmtId="0" fontId="46" fillId="0" borderId="35" xfId="5" applyFont="1" applyBorder="1" applyAlignment="1">
      <alignment horizontal="center"/>
    </xf>
    <xf numFmtId="0" fontId="45" fillId="0" borderId="139" xfId="5" applyFont="1" applyBorder="1" applyAlignment="1">
      <alignment horizontal="center" vertical="center"/>
    </xf>
    <xf numFmtId="0" fontId="40" fillId="0" borderId="82" xfId="5" applyFont="1" applyBorder="1" applyAlignment="1">
      <alignment horizontal="center"/>
    </xf>
    <xf numFmtId="0" fontId="41" fillId="0" borderId="134" xfId="5" applyNumberFormat="1" applyFont="1" applyBorder="1" applyAlignment="1">
      <alignment horizontal="center" vertical="center"/>
    </xf>
    <xf numFmtId="0" fontId="41" fillId="0" borderId="104" xfId="5" applyNumberFormat="1" applyFont="1" applyBorder="1" applyAlignment="1">
      <alignment horizontal="center" vertical="center"/>
    </xf>
    <xf numFmtId="0" fontId="41" fillId="0" borderId="135" xfId="5" applyNumberFormat="1" applyFont="1" applyBorder="1" applyAlignment="1">
      <alignment horizontal="center" vertical="center"/>
    </xf>
    <xf numFmtId="0" fontId="41" fillId="0" borderId="134" xfId="5" applyFont="1" applyBorder="1" applyAlignment="1">
      <alignment horizontal="center"/>
    </xf>
    <xf numFmtId="0" fontId="41" fillId="0" borderId="104" xfId="5" applyFont="1" applyBorder="1" applyAlignment="1">
      <alignment horizontal="center"/>
    </xf>
    <xf numFmtId="3" fontId="41" fillId="0" borderId="104" xfId="5" applyNumberFormat="1" applyFont="1" applyBorder="1" applyAlignment="1">
      <alignment horizontal="center"/>
    </xf>
    <xf numFmtId="3" fontId="41" fillId="0" borderId="57" xfId="5" applyNumberFormat="1" applyFont="1" applyBorder="1" applyAlignment="1">
      <alignment horizontal="center" vertical="center"/>
    </xf>
    <xf numFmtId="3" fontId="41" fillId="0" borderId="104" xfId="5" applyNumberFormat="1" applyFont="1" applyBorder="1" applyAlignment="1">
      <alignment horizontal="center" vertical="center"/>
    </xf>
    <xf numFmtId="0" fontId="41" fillId="0" borderId="175" xfId="5" applyFont="1" applyBorder="1"/>
    <xf numFmtId="0" fontId="47" fillId="0" borderId="130" xfId="5" applyFont="1" applyBorder="1" applyAlignment="1">
      <alignment horizontal="center" vertical="center"/>
    </xf>
    <xf numFmtId="0" fontId="47" fillId="0" borderId="28" xfId="5" applyFont="1" applyBorder="1" applyAlignment="1">
      <alignment horizontal="center" vertical="center"/>
    </xf>
    <xf numFmtId="0" fontId="41" fillId="0" borderId="176" xfId="5" applyFont="1" applyBorder="1" applyAlignment="1">
      <alignment horizontal="center" vertical="center"/>
    </xf>
    <xf numFmtId="0" fontId="47" fillId="0" borderId="138" xfId="5" applyFont="1" applyBorder="1" applyAlignment="1">
      <alignment horizontal="center" vertical="center"/>
    </xf>
    <xf numFmtId="0" fontId="46" fillId="0" borderId="72" xfId="5" applyFont="1" applyBorder="1" applyAlignment="1">
      <alignment horizontal="center" vertical="center"/>
    </xf>
    <xf numFmtId="0" fontId="46" fillId="0" borderId="25" xfId="5" applyFont="1" applyBorder="1" applyAlignment="1">
      <alignment horizontal="center" vertical="center"/>
    </xf>
    <xf numFmtId="0" fontId="41" fillId="0" borderId="114" xfId="5" applyFont="1" applyBorder="1" applyAlignment="1">
      <alignment horizontal="center" vertical="center"/>
    </xf>
    <xf numFmtId="0" fontId="44" fillId="0" borderId="178" xfId="5" applyFont="1" applyBorder="1"/>
    <xf numFmtId="0" fontId="46" fillId="0" borderId="145" xfId="5" applyFont="1" applyBorder="1" applyAlignment="1">
      <alignment horizontal="center" vertical="center"/>
    </xf>
    <xf numFmtId="0" fontId="46" fillId="0" borderId="146" xfId="5" applyFont="1" applyBorder="1" applyAlignment="1">
      <alignment horizontal="center" vertical="center"/>
    </xf>
    <xf numFmtId="0" fontId="41" fillId="0" borderId="148" xfId="5" applyFont="1" applyBorder="1" applyAlignment="1">
      <alignment horizontal="center" vertical="center"/>
    </xf>
    <xf numFmtId="0" fontId="45" fillId="0" borderId="145" xfId="5" applyFont="1" applyBorder="1" applyAlignment="1">
      <alignment horizontal="center"/>
    </xf>
    <xf numFmtId="0" fontId="45" fillId="0" borderId="146" xfId="5" applyFont="1" applyBorder="1" applyAlignment="1">
      <alignment horizontal="center"/>
    </xf>
    <xf numFmtId="0" fontId="45" fillId="0" borderId="179" xfId="5" applyFont="1" applyBorder="1" applyAlignment="1">
      <alignment horizontal="center" vertical="center"/>
    </xf>
    <xf numFmtId="0" fontId="45" fillId="0" borderId="146" xfId="5" applyFont="1" applyBorder="1" applyAlignment="1">
      <alignment horizontal="center" vertical="center"/>
    </xf>
    <xf numFmtId="0" fontId="41" fillId="0" borderId="134" xfId="5" applyFont="1" applyBorder="1" applyAlignment="1">
      <alignment horizontal="center" vertical="center"/>
    </xf>
    <xf numFmtId="0" fontId="41" fillId="0" borderId="104" xfId="5" applyFont="1" applyBorder="1" applyAlignment="1">
      <alignment horizontal="center" vertical="center"/>
    </xf>
    <xf numFmtId="0" fontId="41" fillId="0" borderId="135" xfId="5" applyFont="1" applyBorder="1" applyAlignment="1">
      <alignment horizontal="center" vertical="center"/>
    </xf>
    <xf numFmtId="0" fontId="45" fillId="0" borderId="130" xfId="5" applyFont="1" applyBorder="1" applyAlignment="1">
      <alignment horizontal="center" vertical="center"/>
    </xf>
    <xf numFmtId="0" fontId="45" fillId="0" borderId="28" xfId="5" applyFont="1" applyBorder="1" applyAlignment="1">
      <alignment horizontal="center" vertical="center"/>
    </xf>
    <xf numFmtId="0" fontId="45" fillId="0" borderId="138" xfId="5" applyFont="1" applyBorder="1" applyAlignment="1">
      <alignment horizontal="center" vertical="center"/>
    </xf>
    <xf numFmtId="0" fontId="44" fillId="0" borderId="175" xfId="5" applyFont="1" applyBorder="1"/>
    <xf numFmtId="0" fontId="45" fillId="0" borderId="130" xfId="5" applyFont="1" applyBorder="1" applyAlignment="1">
      <alignment horizontal="center"/>
    </xf>
    <xf numFmtId="0" fontId="45" fillId="0" borderId="28" xfId="5" applyFont="1" applyBorder="1" applyAlignment="1">
      <alignment horizontal="center"/>
    </xf>
    <xf numFmtId="0" fontId="41" fillId="0" borderId="133" xfId="5" applyFont="1" applyBorder="1" applyAlignment="1">
      <alignment horizontal="center" vertical="center"/>
    </xf>
    <xf numFmtId="0" fontId="45" fillId="0" borderId="145" xfId="5" applyFont="1" applyBorder="1" applyAlignment="1">
      <alignment horizontal="center" vertical="center"/>
    </xf>
    <xf numFmtId="0" fontId="45" fillId="0" borderId="29" xfId="5" applyFont="1" applyBorder="1" applyAlignment="1">
      <alignment horizontal="center" vertical="center"/>
    </xf>
    <xf numFmtId="3" fontId="45" fillId="0" borderId="147" xfId="5" applyNumberFormat="1" applyFont="1" applyBorder="1" applyAlignment="1">
      <alignment horizontal="center" vertical="center"/>
    </xf>
    <xf numFmtId="3" fontId="45" fillId="0" borderId="101" xfId="5" applyNumberFormat="1" applyFont="1" applyBorder="1" applyAlignment="1">
      <alignment horizontal="center" vertical="center"/>
    </xf>
    <xf numFmtId="3" fontId="41" fillId="0" borderId="180" xfId="5" applyNumberFormat="1" applyFont="1" applyBorder="1" applyAlignment="1">
      <alignment horizontal="center" vertical="center"/>
    </xf>
    <xf numFmtId="3" fontId="45" fillId="0" borderId="179" xfId="5" applyNumberFormat="1" applyFont="1" applyBorder="1" applyAlignment="1">
      <alignment horizontal="center" vertical="center"/>
    </xf>
    <xf numFmtId="3" fontId="45" fillId="0" borderId="146" xfId="5" applyNumberFormat="1" applyFont="1" applyBorder="1" applyAlignment="1">
      <alignment horizontal="center" vertical="center"/>
    </xf>
    <xf numFmtId="3" fontId="41" fillId="0" borderId="134" xfId="5" applyNumberFormat="1" applyFont="1" applyBorder="1" applyAlignment="1">
      <alignment horizontal="center" vertical="center"/>
    </xf>
    <xf numFmtId="3" fontId="41" fillId="0" borderId="135" xfId="5" applyNumberFormat="1" applyFont="1" applyBorder="1" applyAlignment="1">
      <alignment horizontal="center" vertical="center"/>
    </xf>
    <xf numFmtId="3" fontId="45" fillId="0" borderId="138" xfId="5" applyNumberFormat="1" applyFont="1" applyBorder="1" applyAlignment="1">
      <alignment horizontal="center" vertical="center"/>
    </xf>
    <xf numFmtId="3" fontId="45" fillId="0" borderId="29" xfId="5" applyNumberFormat="1" applyFont="1" applyBorder="1" applyAlignment="1">
      <alignment horizontal="center" vertical="center"/>
    </xf>
    <xf numFmtId="3" fontId="41" fillId="0" borderId="176" xfId="5" applyNumberFormat="1" applyFont="1" applyBorder="1" applyAlignment="1">
      <alignment horizontal="center" vertical="center"/>
    </xf>
    <xf numFmtId="0" fontId="45" fillId="0" borderId="141" xfId="5" applyFont="1" applyFill="1" applyBorder="1" applyAlignment="1">
      <alignment horizontal="center"/>
    </xf>
    <xf numFmtId="0" fontId="45" fillId="0" borderId="10" xfId="5" applyFont="1" applyFill="1" applyBorder="1" applyAlignment="1">
      <alignment horizontal="center"/>
    </xf>
    <xf numFmtId="0" fontId="45" fillId="0" borderId="147" xfId="5" applyFont="1" applyBorder="1" applyAlignment="1">
      <alignment horizontal="center" vertical="center"/>
    </xf>
    <xf numFmtId="0" fontId="45" fillId="0" borderId="101" xfId="5" applyFont="1" applyBorder="1" applyAlignment="1">
      <alignment horizontal="center" vertical="center"/>
    </xf>
    <xf numFmtId="0" fontId="41" fillId="0" borderId="180" xfId="5" applyFont="1" applyBorder="1" applyAlignment="1">
      <alignment horizontal="center" vertical="center"/>
    </xf>
    <xf numFmtId="0" fontId="45" fillId="0" borderId="101" xfId="5" applyFont="1" applyBorder="1" applyAlignment="1">
      <alignment horizontal="center"/>
    </xf>
    <xf numFmtId="0" fontId="45" fillId="0" borderId="68" xfId="5" applyFont="1" applyBorder="1" applyAlignment="1">
      <alignment horizontal="center" vertical="center"/>
    </xf>
    <xf numFmtId="3" fontId="21" fillId="0" borderId="0" xfId="5" applyNumberFormat="1"/>
    <xf numFmtId="0" fontId="40" fillId="0" borderId="152" xfId="5" applyFont="1" applyBorder="1" applyAlignment="1">
      <alignment horizontal="center" vertical="center"/>
    </xf>
    <xf numFmtId="0" fontId="40" fillId="0" borderId="153" xfId="5" applyFont="1" applyBorder="1" applyAlignment="1">
      <alignment horizontal="center" vertical="center"/>
    </xf>
    <xf numFmtId="0" fontId="40" fillId="0" borderId="154" xfId="5" applyFont="1" applyBorder="1" applyAlignment="1">
      <alignment horizontal="center" vertical="center"/>
    </xf>
    <xf numFmtId="0" fontId="48" fillId="0" borderId="0" xfId="5" applyFont="1" applyBorder="1" applyAlignment="1">
      <alignment horizontal="center"/>
    </xf>
    <xf numFmtId="0" fontId="3" fillId="0" borderId="0" xfId="5" applyFont="1" applyBorder="1" applyAlignment="1">
      <alignment readingOrder="1"/>
    </xf>
    <xf numFmtId="0" fontId="21" fillId="0" borderId="0" xfId="5" applyBorder="1" applyAlignment="1">
      <alignment readingOrder="1"/>
    </xf>
    <xf numFmtId="0" fontId="12" fillId="0" borderId="62" xfId="5" applyFont="1" applyBorder="1" applyAlignment="1">
      <alignment horizontal="center" vertical="center" readingOrder="1"/>
    </xf>
    <xf numFmtId="0" fontId="28" fillId="0" borderId="62" xfId="5" applyFont="1" applyBorder="1" applyAlignment="1">
      <alignment horizontal="center" vertical="center" readingOrder="1"/>
    </xf>
    <xf numFmtId="0" fontId="28" fillId="0" borderId="58" xfId="5" applyFont="1" applyBorder="1" applyAlignment="1">
      <alignment horizontal="center" vertical="center" readingOrder="1"/>
    </xf>
    <xf numFmtId="0" fontId="33" fillId="0" borderId="135" xfId="5" applyFont="1" applyBorder="1" applyAlignment="1">
      <alignment horizontal="center" vertical="center" readingOrder="1"/>
    </xf>
    <xf numFmtId="49" fontId="22" fillId="0" borderId="182" xfId="5" applyNumberFormat="1" applyFont="1" applyBorder="1" applyAlignment="1">
      <alignment horizontal="center" readingOrder="1"/>
    </xf>
    <xf numFmtId="49" fontId="22" fillId="0" borderId="125" xfId="5" applyNumberFormat="1" applyFont="1" applyBorder="1" applyAlignment="1">
      <alignment horizontal="center" readingOrder="1"/>
    </xf>
    <xf numFmtId="49" fontId="22" fillId="0" borderId="183" xfId="5" applyNumberFormat="1" applyFont="1" applyBorder="1" applyAlignment="1">
      <alignment horizontal="center" readingOrder="1"/>
    </xf>
    <xf numFmtId="49" fontId="11" fillId="0" borderId="61" xfId="5" applyNumberFormat="1" applyFont="1" applyBorder="1" applyAlignment="1">
      <alignment horizontal="center" vertical="center" readingOrder="1"/>
    </xf>
    <xf numFmtId="49" fontId="11" fillId="0" borderId="55" xfId="5" applyNumberFormat="1" applyFont="1" applyBorder="1" applyAlignment="1">
      <alignment horizontal="center" vertical="center" readingOrder="1"/>
    </xf>
    <xf numFmtId="49" fontId="22" fillId="0" borderId="180" xfId="5" applyNumberFormat="1" applyFont="1" applyBorder="1" applyAlignment="1">
      <alignment horizontal="center" vertical="center" readingOrder="1"/>
    </xf>
    <xf numFmtId="49" fontId="9" fillId="0" borderId="180" xfId="5" applyNumberFormat="1" applyFont="1" applyBorder="1" applyAlignment="1">
      <alignment horizontal="center" vertical="center" readingOrder="1"/>
    </xf>
    <xf numFmtId="49" fontId="11" fillId="0" borderId="90" xfId="5" applyNumberFormat="1" applyFont="1" applyBorder="1" applyAlignment="1">
      <alignment horizontal="center" vertical="center" readingOrder="1"/>
    </xf>
    <xf numFmtId="1" fontId="12" fillId="0" borderId="0" xfId="5" applyNumberFormat="1" applyFont="1" applyBorder="1" applyAlignment="1">
      <alignment horizontal="center" readingOrder="1"/>
    </xf>
    <xf numFmtId="165" fontId="21" fillId="0" borderId="0" xfId="5" applyNumberFormat="1" applyBorder="1" applyAlignment="1">
      <alignment horizontal="center" readingOrder="1"/>
    </xf>
    <xf numFmtId="0" fontId="12" fillId="0" borderId="0" xfId="5" applyFont="1" applyBorder="1" applyAlignment="1">
      <alignment horizontal="center" readingOrder="1"/>
    </xf>
    <xf numFmtId="0" fontId="9" fillId="0" borderId="0" xfId="5" applyFont="1" applyBorder="1" applyAlignment="1">
      <alignment horizontal="center" readingOrder="1"/>
    </xf>
    <xf numFmtId="0" fontId="21" fillId="0" borderId="0" xfId="5" applyBorder="1" applyAlignment="1">
      <alignment horizontal="left" readingOrder="1"/>
    </xf>
    <xf numFmtId="0" fontId="28" fillId="0" borderId="0" xfId="5" applyFont="1" applyBorder="1" applyAlignment="1">
      <alignment horizontal="left" readingOrder="1"/>
    </xf>
    <xf numFmtId="0" fontId="33" fillId="0" borderId="134" xfId="5" applyFont="1" applyBorder="1" applyAlignment="1">
      <alignment horizontal="center" readingOrder="1"/>
    </xf>
    <xf numFmtId="0" fontId="33" fillId="0" borderId="58" xfId="5" applyFont="1" applyBorder="1" applyAlignment="1">
      <alignment horizontal="center" readingOrder="1"/>
    </xf>
    <xf numFmtId="0" fontId="12" fillId="0" borderId="142" xfId="5" applyNumberFormat="1" applyFont="1" applyBorder="1" applyAlignment="1">
      <alignment horizontal="center" readingOrder="1"/>
    </xf>
    <xf numFmtId="165" fontId="21" fillId="0" borderId="137" xfId="5" applyNumberFormat="1" applyBorder="1" applyAlignment="1">
      <alignment horizontal="center" readingOrder="1"/>
    </xf>
    <xf numFmtId="0" fontId="12" fillId="0" borderId="72" xfId="5" applyNumberFormat="1" applyFont="1" applyBorder="1" applyAlignment="1">
      <alignment horizontal="center" readingOrder="1"/>
    </xf>
    <xf numFmtId="165" fontId="21" fillId="0" borderId="21" xfId="5" applyNumberFormat="1" applyBorder="1" applyAlignment="1">
      <alignment horizontal="center" readingOrder="1"/>
    </xf>
    <xf numFmtId="0" fontId="12" fillId="0" borderId="145" xfId="5" applyNumberFormat="1" applyFont="1" applyBorder="1" applyAlignment="1">
      <alignment horizontal="center" readingOrder="1"/>
    </xf>
    <xf numFmtId="165" fontId="21" fillId="0" borderId="184" xfId="5" applyNumberFormat="1" applyBorder="1" applyAlignment="1">
      <alignment horizontal="center" readingOrder="1"/>
    </xf>
    <xf numFmtId="0" fontId="28" fillId="0" borderId="0" xfId="5" applyFont="1" applyBorder="1" applyAlignment="1">
      <alignment horizontal="center" readingOrder="1"/>
    </xf>
    <xf numFmtId="0" fontId="48" fillId="0" borderId="194" xfId="5" applyFont="1" applyBorder="1" applyAlignment="1">
      <alignment horizontal="center"/>
    </xf>
    <xf numFmtId="0" fontId="50" fillId="0" borderId="62" xfId="5" applyFont="1" applyBorder="1" applyAlignment="1">
      <alignment horizontal="center"/>
    </xf>
    <xf numFmtId="0" fontId="50" fillId="0" borderId="84" xfId="5" applyFont="1" applyBorder="1" applyAlignment="1">
      <alignment horizontal="center"/>
    </xf>
    <xf numFmtId="0" fontId="46" fillId="0" borderId="39" xfId="5" applyFont="1" applyBorder="1" applyAlignment="1">
      <alignment horizontal="center" vertical="center"/>
    </xf>
    <xf numFmtId="0" fontId="46" fillId="0" borderId="28" xfId="5" applyFont="1" applyBorder="1" applyAlignment="1">
      <alignment horizontal="center" vertical="center"/>
    </xf>
    <xf numFmtId="49" fontId="46" fillId="0" borderId="40" xfId="5" applyNumberFormat="1" applyFont="1" applyBorder="1" applyAlignment="1">
      <alignment horizontal="center" vertical="center"/>
    </xf>
    <xf numFmtId="0" fontId="51" fillId="0" borderId="39" xfId="5" applyFont="1" applyBorder="1" applyAlignment="1">
      <alignment horizontal="center" vertical="center"/>
    </xf>
    <xf numFmtId="49" fontId="46" fillId="0" borderId="26" xfId="5" applyNumberFormat="1" applyFont="1" applyBorder="1" applyAlignment="1">
      <alignment horizontal="center" vertical="center"/>
    </xf>
    <xf numFmtId="0" fontId="46" fillId="0" borderId="41" xfId="5" applyFont="1" applyBorder="1" applyAlignment="1">
      <alignment horizontal="center" vertical="center"/>
    </xf>
    <xf numFmtId="0" fontId="51" fillId="0" borderId="41" xfId="5" applyFont="1" applyBorder="1" applyAlignment="1">
      <alignment horizontal="center" vertical="center"/>
    </xf>
    <xf numFmtId="165" fontId="46" fillId="0" borderId="25" xfId="5" applyNumberFormat="1" applyFont="1" applyBorder="1" applyAlignment="1">
      <alignment horizontal="center" vertical="center"/>
    </xf>
    <xf numFmtId="49" fontId="48" fillId="0" borderId="38" xfId="5" applyNumberFormat="1" applyFont="1" applyBorder="1" applyAlignment="1">
      <alignment horizontal="center" vertical="center"/>
    </xf>
    <xf numFmtId="165" fontId="48" fillId="0" borderId="35" xfId="5" applyNumberFormat="1" applyFont="1" applyBorder="1" applyAlignment="1">
      <alignment horizontal="center" vertical="center"/>
    </xf>
    <xf numFmtId="0" fontId="51" fillId="0" borderId="197" xfId="5" applyFont="1" applyBorder="1" applyAlignment="1">
      <alignment horizontal="center"/>
    </xf>
    <xf numFmtId="0" fontId="50" fillId="0" borderId="109" xfId="5" applyFont="1" applyBorder="1" applyAlignment="1">
      <alignment horizontal="center"/>
    </xf>
    <xf numFmtId="0" fontId="50" fillId="0" borderId="131" xfId="5" applyFont="1" applyBorder="1" applyAlignment="1">
      <alignment horizontal="center"/>
    </xf>
    <xf numFmtId="0" fontId="48" fillId="0" borderId="72" xfId="5" applyFont="1" applyBorder="1" applyAlignment="1">
      <alignment horizontal="left" vertical="center"/>
    </xf>
    <xf numFmtId="0" fontId="52" fillId="4" borderId="72" xfId="5" applyFont="1" applyFill="1" applyBorder="1" applyAlignment="1">
      <alignment horizontal="left" vertical="center"/>
    </xf>
    <xf numFmtId="0" fontId="52" fillId="4" borderId="145" xfId="5" applyFont="1" applyFill="1" applyBorder="1" applyAlignment="1">
      <alignment horizontal="left" vertical="center"/>
    </xf>
    <xf numFmtId="0" fontId="48" fillId="0" borderId="146" xfId="5" applyFont="1" applyBorder="1" applyAlignment="1">
      <alignment horizontal="center" vertical="center"/>
    </xf>
    <xf numFmtId="49" fontId="48" fillId="0" borderId="148" xfId="5" applyNumberFormat="1" applyFont="1" applyBorder="1" applyAlignment="1">
      <alignment horizontal="center" vertical="center"/>
    </xf>
    <xf numFmtId="0" fontId="51" fillId="0" borderId="142" xfId="5" applyFont="1" applyBorder="1" applyAlignment="1">
      <alignment horizontal="center"/>
    </xf>
    <xf numFmtId="165" fontId="46" fillId="0" borderId="114" xfId="5" applyNumberFormat="1" applyFont="1" applyBorder="1" applyAlignment="1">
      <alignment horizontal="center" vertical="center"/>
    </xf>
    <xf numFmtId="0" fontId="52" fillId="4" borderId="72" xfId="5" applyFont="1" applyFill="1" applyBorder="1"/>
    <xf numFmtId="0" fontId="21" fillId="0" borderId="0" xfId="5" applyAlignment="1"/>
    <xf numFmtId="0" fontId="34" fillId="0" borderId="183" xfId="5" applyFont="1" applyBorder="1" applyAlignment="1">
      <alignment horizontal="center"/>
    </xf>
    <xf numFmtId="0" fontId="14" fillId="0" borderId="199" xfId="5" applyFont="1" applyBorder="1" applyAlignment="1">
      <alignment horizontal="left"/>
    </xf>
    <xf numFmtId="0" fontId="1" fillId="0" borderId="104" xfId="5" applyFont="1" applyBorder="1" applyAlignment="1">
      <alignment horizontal="center" vertical="center"/>
    </xf>
    <xf numFmtId="165" fontId="21" fillId="0" borderId="104" xfId="5" applyNumberFormat="1" applyBorder="1" applyAlignment="1">
      <alignment horizontal="center" vertical="center"/>
    </xf>
    <xf numFmtId="165" fontId="35" fillId="0" borderId="101" xfId="5" applyNumberFormat="1" applyFont="1" applyBorder="1" applyAlignment="1">
      <alignment horizontal="center"/>
    </xf>
    <xf numFmtId="0" fontId="34" fillId="0" borderId="0" xfId="5" applyFont="1" applyBorder="1"/>
    <xf numFmtId="0" fontId="35" fillId="0" borderId="0" xfId="5" applyFont="1" applyBorder="1" applyAlignment="1"/>
    <xf numFmtId="165" fontId="35" fillId="0" borderId="0" xfId="5" applyNumberFormat="1" applyFont="1" applyBorder="1" applyAlignment="1"/>
    <xf numFmtId="0" fontId="21" fillId="0" borderId="0" xfId="5" applyBorder="1"/>
    <xf numFmtId="0" fontId="30" fillId="0" borderId="0" xfId="5" applyFont="1"/>
    <xf numFmtId="0" fontId="27" fillId="0" borderId="0" xfId="5" applyFont="1" applyAlignment="1">
      <alignment horizontal="left"/>
    </xf>
    <xf numFmtId="0" fontId="30" fillId="0" borderId="106" xfId="5" applyFont="1" applyBorder="1" applyAlignment="1">
      <alignment horizontal="center"/>
    </xf>
    <xf numFmtId="0" fontId="30" fillId="0" borderId="98" xfId="5" applyFont="1" applyBorder="1" applyAlignment="1">
      <alignment horizontal="center"/>
    </xf>
    <xf numFmtId="0" fontId="21" fillId="0" borderId="101" xfId="5" applyBorder="1"/>
    <xf numFmtId="0" fontId="21" fillId="0" borderId="102" xfId="5" applyBorder="1"/>
    <xf numFmtId="0" fontId="9" fillId="0" borderId="101" xfId="5" applyFont="1" applyBorder="1" applyAlignment="1">
      <alignment horizontal="center"/>
    </xf>
    <xf numFmtId="0" fontId="26" fillId="0" borderId="0" xfId="5" applyFont="1" applyAlignment="1"/>
    <xf numFmtId="0" fontId="35" fillId="0" borderId="0" xfId="5" applyFont="1"/>
    <xf numFmtId="0" fontId="35" fillId="0" borderId="0" xfId="5" applyFont="1" applyBorder="1"/>
    <xf numFmtId="0" fontId="48" fillId="0" borderId="9" xfId="5" applyFont="1" applyBorder="1" applyAlignment="1">
      <alignment horizontal="center"/>
    </xf>
    <xf numFmtId="0" fontId="48" fillId="0" borderId="201" xfId="5" applyFont="1" applyBorder="1" applyAlignment="1">
      <alignment horizontal="center"/>
    </xf>
    <xf numFmtId="0" fontId="42" fillId="0" borderId="201" xfId="5" applyFont="1" applyBorder="1" applyAlignment="1">
      <alignment horizontal="center"/>
    </xf>
    <xf numFmtId="0" fontId="48" fillId="0" borderId="101" xfId="5" applyFont="1" applyBorder="1" applyAlignment="1">
      <alignment horizontal="center" vertical="center"/>
    </xf>
    <xf numFmtId="0" fontId="48" fillId="0" borderId="101" xfId="5" applyFont="1" applyBorder="1" applyAlignment="1">
      <alignment horizontal="center"/>
    </xf>
    <xf numFmtId="0" fontId="48" fillId="0" borderId="102" xfId="5" applyFont="1" applyBorder="1" applyAlignment="1">
      <alignment horizontal="center"/>
    </xf>
    <xf numFmtId="0" fontId="42" fillId="0" borderId="102" xfId="5" applyFont="1" applyBorder="1" applyAlignment="1">
      <alignment horizontal="center"/>
    </xf>
    <xf numFmtId="0" fontId="48" fillId="0" borderId="0" xfId="5" applyFont="1"/>
    <xf numFmtId="0" fontId="48" fillId="0" borderId="11" xfId="5" applyFont="1" applyBorder="1" applyAlignment="1">
      <alignment horizontal="center" vertical="center"/>
    </xf>
    <xf numFmtId="0" fontId="30" fillId="0" borderId="202" xfId="5" applyFont="1" applyBorder="1" applyAlignment="1">
      <alignment horizontal="center"/>
    </xf>
    <xf numFmtId="0" fontId="21" fillId="0" borderId="67" xfId="5" applyBorder="1"/>
    <xf numFmtId="0" fontId="30" fillId="0" borderId="66" xfId="5" applyFont="1" applyBorder="1" applyAlignment="1">
      <alignment horizontal="center"/>
    </xf>
    <xf numFmtId="0" fontId="46" fillId="0" borderId="161" xfId="5" applyFont="1" applyBorder="1" applyAlignment="1">
      <alignment horizontal="center" vertical="center"/>
    </xf>
    <xf numFmtId="0" fontId="46" fillId="0" borderId="17" xfId="5" applyFont="1" applyBorder="1" applyAlignment="1">
      <alignment horizontal="center" vertical="center"/>
    </xf>
    <xf numFmtId="0" fontId="19" fillId="0" borderId="30" xfId="5" applyFont="1" applyBorder="1"/>
    <xf numFmtId="0" fontId="19" fillId="0" borderId="30" xfId="5" applyNumberFormat="1" applyFont="1" applyBorder="1"/>
    <xf numFmtId="0" fontId="19" fillId="0" borderId="44" xfId="5" applyNumberFormat="1" applyFont="1" applyBorder="1"/>
    <xf numFmtId="0" fontId="19" fillId="0" borderId="43" xfId="5" applyNumberFormat="1" applyFont="1" applyBorder="1"/>
    <xf numFmtId="0" fontId="12" fillId="0" borderId="30" xfId="5" applyNumberFormat="1" applyFont="1" applyBorder="1" applyAlignment="1">
      <alignment horizontal="right" vertical="center"/>
    </xf>
    <xf numFmtId="0" fontId="19" fillId="0" borderId="30" xfId="5" applyNumberFormat="1" applyFont="1" applyBorder="1" applyAlignment="1">
      <alignment horizontal="right"/>
    </xf>
    <xf numFmtId="0" fontId="19" fillId="0" borderId="25" xfId="5" applyNumberFormat="1" applyFont="1" applyBorder="1" applyAlignment="1">
      <alignment horizontal="right"/>
    </xf>
    <xf numFmtId="3" fontId="19" fillId="0" borderId="5" xfId="5" applyNumberFormat="1" applyFont="1" applyBorder="1"/>
    <xf numFmtId="3" fontId="19" fillId="0" borderId="111" xfId="5" applyNumberFormat="1" applyFont="1" applyBorder="1"/>
    <xf numFmtId="0" fontId="41" fillId="0" borderId="82" xfId="5" applyFont="1" applyBorder="1" applyAlignment="1">
      <alignment horizontal="left" vertical="center"/>
    </xf>
    <xf numFmtId="3" fontId="41" fillId="0" borderId="63" xfId="5" applyNumberFormat="1" applyFont="1" applyBorder="1" applyAlignment="1">
      <alignment horizontal="right" vertical="center"/>
    </xf>
    <xf numFmtId="3" fontId="41" fillId="0" borderId="148" xfId="5" applyNumberFormat="1" applyFont="1" applyBorder="1" applyAlignment="1">
      <alignment horizontal="right" vertical="center"/>
    </xf>
    <xf numFmtId="3" fontId="41" fillId="0" borderId="177" xfId="5" applyNumberFormat="1" applyFont="1" applyBorder="1" applyAlignment="1">
      <alignment horizontal="right" vertical="center"/>
    </xf>
    <xf numFmtId="3" fontId="41" fillId="0" borderId="135" xfId="5" applyNumberFormat="1" applyFont="1" applyBorder="1" applyAlignment="1">
      <alignment horizontal="right" vertical="center"/>
    </xf>
    <xf numFmtId="3" fontId="41" fillId="0" borderId="64" xfId="5" applyNumberFormat="1" applyFont="1" applyBorder="1" applyAlignment="1">
      <alignment horizontal="right" vertical="center"/>
    </xf>
    <xf numFmtId="169" fontId="21" fillId="0" borderId="0" xfId="5" applyNumberFormat="1"/>
    <xf numFmtId="10" fontId="21" fillId="0" borderId="0" xfId="5" applyNumberFormat="1"/>
    <xf numFmtId="167" fontId="1" fillId="0" borderId="0" xfId="5" applyNumberFormat="1" applyFont="1"/>
    <xf numFmtId="0" fontId="46" fillId="0" borderId="23" xfId="5" applyFont="1" applyBorder="1" applyAlignment="1">
      <alignment horizontal="center" vertical="center"/>
    </xf>
    <xf numFmtId="0" fontId="51" fillId="0" borderId="28" xfId="5" applyFont="1" applyBorder="1" applyAlignment="1">
      <alignment horizontal="center" vertical="center"/>
    </xf>
    <xf numFmtId="0" fontId="51" fillId="0" borderId="27" xfId="5" applyFont="1" applyBorder="1" applyAlignment="1">
      <alignment horizontal="center" vertical="center"/>
    </xf>
    <xf numFmtId="0" fontId="21" fillId="0" borderId="27" xfId="5" applyBorder="1" applyAlignment="1">
      <alignment horizontal="center" vertical="center"/>
    </xf>
    <xf numFmtId="0" fontId="46" fillId="0" borderId="27" xfId="5" applyFont="1" applyBorder="1" applyAlignment="1">
      <alignment horizontal="center" vertical="center"/>
    </xf>
    <xf numFmtId="0" fontId="51" fillId="0" borderId="43" xfId="5" applyFont="1" applyBorder="1" applyAlignment="1">
      <alignment horizontal="center" vertical="center"/>
    </xf>
    <xf numFmtId="0" fontId="51" fillId="0" borderId="25" xfId="5" applyFont="1" applyBorder="1" applyAlignment="1">
      <alignment horizontal="center" vertical="center"/>
    </xf>
    <xf numFmtId="0" fontId="51" fillId="0" borderId="31" xfId="5" applyFont="1" applyBorder="1" applyAlignment="1">
      <alignment horizontal="center" vertical="center"/>
    </xf>
    <xf numFmtId="0" fontId="21" fillId="0" borderId="31" xfId="5" applyBorder="1" applyAlignment="1">
      <alignment horizontal="center" vertical="center"/>
    </xf>
    <xf numFmtId="0" fontId="46" fillId="0" borderId="31" xfId="5" applyFont="1" applyBorder="1" applyAlignment="1">
      <alignment horizontal="center" vertical="center"/>
    </xf>
    <xf numFmtId="0" fontId="51" fillId="0" borderId="30" xfId="5" applyFont="1" applyBorder="1" applyAlignment="1">
      <alignment horizontal="center" vertical="center"/>
    </xf>
    <xf numFmtId="0" fontId="1" fillId="0" borderId="28" xfId="5" applyFont="1" applyBorder="1" applyAlignment="1">
      <alignment horizontal="center" vertical="center"/>
    </xf>
    <xf numFmtId="0" fontId="1" fillId="0" borderId="27" xfId="5" applyFont="1" applyBorder="1" applyAlignment="1">
      <alignment horizontal="center" vertical="center"/>
    </xf>
    <xf numFmtId="0" fontId="21" fillId="0" borderId="28" xfId="5" applyBorder="1" applyAlignment="1">
      <alignment horizontal="center" vertical="center"/>
    </xf>
    <xf numFmtId="0" fontId="21" fillId="0" borderId="177" xfId="5" applyBorder="1" applyAlignment="1">
      <alignment horizontal="center" vertical="center"/>
    </xf>
    <xf numFmtId="0" fontId="1" fillId="0" borderId="25" xfId="5" applyFont="1" applyBorder="1" applyAlignment="1">
      <alignment horizontal="center" vertical="center"/>
    </xf>
    <xf numFmtId="0" fontId="1" fillId="0" borderId="31" xfId="5" applyFont="1" applyBorder="1" applyAlignment="1">
      <alignment horizontal="center" vertical="center"/>
    </xf>
    <xf numFmtId="0" fontId="21" fillId="0" borderId="25" xfId="5" applyBorder="1" applyAlignment="1">
      <alignment horizontal="center" vertical="center"/>
    </xf>
    <xf numFmtId="0" fontId="21" fillId="0" borderId="63" xfId="5" applyBorder="1" applyAlignment="1">
      <alignment horizontal="center" vertical="center"/>
    </xf>
    <xf numFmtId="0" fontId="51" fillId="0" borderId="0" xfId="3" applyFont="1"/>
    <xf numFmtId="0" fontId="1" fillId="0" borderId="0" xfId="3"/>
    <xf numFmtId="0" fontId="54" fillId="0" borderId="0" xfId="3" applyFont="1" applyAlignment="1">
      <alignment horizontal="center"/>
    </xf>
    <xf numFmtId="0" fontId="55" fillId="0" borderId="0" xfId="3" applyFont="1"/>
    <xf numFmtId="0" fontId="51" fillId="0" borderId="25" xfId="3" applyFont="1" applyBorder="1" applyAlignment="1">
      <alignment horizontal="center"/>
    </xf>
    <xf numFmtId="0" fontId="7" fillId="0" borderId="25" xfId="3" applyFont="1" applyBorder="1" applyAlignment="1">
      <alignment horizontal="center"/>
    </xf>
    <xf numFmtId="0" fontId="7" fillId="0" borderId="35" xfId="3" applyFont="1" applyBorder="1" applyAlignment="1">
      <alignment horizontal="center"/>
    </xf>
    <xf numFmtId="0" fontId="7" fillId="0" borderId="146" xfId="3" applyFont="1" applyFill="1" applyBorder="1" applyAlignment="1">
      <alignment horizontal="center"/>
    </xf>
    <xf numFmtId="0" fontId="28" fillId="0" borderId="0" xfId="3" applyFont="1" applyBorder="1"/>
    <xf numFmtId="3" fontId="19" fillId="0" borderId="0" xfId="3" applyNumberFormat="1" applyFont="1" applyBorder="1"/>
    <xf numFmtId="0" fontId="19" fillId="0" borderId="0" xfId="3" applyFont="1" applyBorder="1"/>
    <xf numFmtId="0" fontId="19" fillId="0" borderId="0" xfId="3" applyFont="1"/>
    <xf numFmtId="0" fontId="30" fillId="0" borderId="116" xfId="3" applyFont="1" applyBorder="1" applyAlignment="1">
      <alignment horizontal="center"/>
    </xf>
    <xf numFmtId="0" fontId="36" fillId="0" borderId="190" xfId="3" applyFont="1" applyBorder="1" applyAlignment="1">
      <alignment horizontal="center"/>
    </xf>
    <xf numFmtId="0" fontId="1" fillId="0" borderId="0" xfId="3" applyAlignment="1">
      <alignment horizontal="center"/>
    </xf>
    <xf numFmtId="0" fontId="9" fillId="0" borderId="0" xfId="3" applyFont="1" applyAlignment="1">
      <alignment horizontal="right"/>
    </xf>
    <xf numFmtId="0" fontId="31" fillId="0" borderId="0" xfId="3" applyFont="1"/>
    <xf numFmtId="0" fontId="53" fillId="0" borderId="125" xfId="3" applyFont="1" applyBorder="1" applyAlignment="1">
      <alignment horizontal="center"/>
    </xf>
    <xf numFmtId="3" fontId="53" fillId="0" borderId="125" xfId="3" applyNumberFormat="1" applyFont="1" applyBorder="1" applyAlignment="1">
      <alignment horizontal="center"/>
    </xf>
    <xf numFmtId="0" fontId="53" fillId="0" borderId="126" xfId="3" applyFont="1" applyBorder="1" applyAlignment="1">
      <alignment horizontal="center"/>
    </xf>
    <xf numFmtId="0" fontId="53" fillId="0" borderId="183" xfId="3" applyFont="1" applyBorder="1" applyAlignment="1">
      <alignment horizontal="center"/>
    </xf>
    <xf numFmtId="0" fontId="12" fillId="0" borderId="0" xfId="3" applyFont="1"/>
    <xf numFmtId="0" fontId="11" fillId="0" borderId="0" xfId="3" applyFont="1" applyAlignment="1"/>
    <xf numFmtId="0" fontId="50" fillId="0" borderId="0" xfId="3" applyFont="1" applyAlignment="1"/>
    <xf numFmtId="0" fontId="31" fillId="0" borderId="202" xfId="3" applyFont="1" applyBorder="1" applyAlignment="1">
      <alignment horizontal="center"/>
    </xf>
    <xf numFmtId="0" fontId="31" fillId="0" borderId="67" xfId="3" applyFont="1" applyBorder="1" applyAlignment="1">
      <alignment horizontal="center"/>
    </xf>
    <xf numFmtId="0" fontId="12" fillId="0" borderId="116" xfId="3" applyFont="1" applyBorder="1" applyAlignment="1"/>
    <xf numFmtId="0" fontId="12" fillId="0" borderId="0" xfId="3" applyFont="1" applyAlignment="1"/>
    <xf numFmtId="0" fontId="54" fillId="0" borderId="0" xfId="3" applyFont="1" applyAlignment="1"/>
    <xf numFmtId="0" fontId="50" fillId="0" borderId="0" xfId="3" applyFont="1"/>
    <xf numFmtId="0" fontId="3" fillId="0" borderId="0" xfId="3" applyFont="1"/>
    <xf numFmtId="0" fontId="48" fillId="0" borderId="92" xfId="3" applyFont="1" applyBorder="1" applyAlignment="1">
      <alignment horizontal="center"/>
    </xf>
    <xf numFmtId="0" fontId="48" fillId="0" borderId="194" xfId="3" applyFont="1" applyBorder="1" applyAlignment="1">
      <alignment horizontal="center"/>
    </xf>
    <xf numFmtId="0" fontId="56" fillId="0" borderId="0" xfId="3" applyFont="1"/>
    <xf numFmtId="0" fontId="1" fillId="0" borderId="0" xfId="3" applyFont="1"/>
    <xf numFmtId="0" fontId="42" fillId="0" borderId="0" xfId="3" applyFont="1" applyAlignment="1"/>
    <xf numFmtId="0" fontId="34" fillId="0" borderId="0" xfId="3" applyFont="1" applyAlignment="1"/>
    <xf numFmtId="0" fontId="48" fillId="0" borderId="213" xfId="3" applyFont="1" applyBorder="1" applyAlignment="1">
      <alignment horizontal="center"/>
    </xf>
    <xf numFmtId="0" fontId="48" fillId="0" borderId="214" xfId="3" applyFont="1" applyBorder="1" applyAlignment="1">
      <alignment horizontal="center"/>
    </xf>
    <xf numFmtId="0" fontId="48" fillId="0" borderId="215" xfId="3" applyFont="1" applyBorder="1" applyAlignment="1">
      <alignment horizontal="center"/>
    </xf>
    <xf numFmtId="0" fontId="37" fillId="0" borderId="0" xfId="3" applyFont="1"/>
    <xf numFmtId="0" fontId="42" fillId="0" borderId="0" xfId="3" applyFont="1" applyAlignment="1">
      <alignment horizontal="right"/>
    </xf>
    <xf numFmtId="0" fontId="9" fillId="0" borderId="0" xfId="3" applyFont="1"/>
    <xf numFmtId="169" fontId="1" fillId="0" borderId="0" xfId="5" applyNumberFormat="1" applyFont="1"/>
    <xf numFmtId="0" fontId="1" fillId="0" borderId="109" xfId="5" applyFont="1" applyBorder="1" applyAlignment="1">
      <alignment horizontal="center" vertical="center"/>
    </xf>
    <xf numFmtId="0" fontId="14" fillId="0" borderId="216" xfId="5" applyFont="1" applyBorder="1" applyAlignment="1">
      <alignment horizontal="left"/>
    </xf>
    <xf numFmtId="49" fontId="22" fillId="0" borderId="1" xfId="5" applyNumberFormat="1" applyFont="1" applyBorder="1" applyAlignment="1">
      <alignment horizontal="center"/>
    </xf>
    <xf numFmtId="49" fontId="22" fillId="0" borderId="117" xfId="5" applyNumberFormat="1" applyFont="1" applyBorder="1" applyAlignment="1">
      <alignment horizontal="center"/>
    </xf>
    <xf numFmtId="0" fontId="58" fillId="0" borderId="0" xfId="7"/>
    <xf numFmtId="0" fontId="9" fillId="0" borderId="0" xfId="7" applyFont="1"/>
    <xf numFmtId="0" fontId="9" fillId="0" borderId="0" xfId="7" applyFont="1" applyAlignment="1"/>
    <xf numFmtId="0" fontId="19" fillId="0" borderId="130" xfId="7" applyFont="1" applyBorder="1" applyAlignment="1">
      <alignment horizontal="center"/>
    </xf>
    <xf numFmtId="0" fontId="19" fillId="0" borderId="28" xfId="7" applyFont="1" applyBorder="1" applyAlignment="1">
      <alignment horizontal="center"/>
    </xf>
    <xf numFmtId="0" fontId="19" fillId="0" borderId="131" xfId="7" applyFont="1" applyBorder="1" applyAlignment="1">
      <alignment horizontal="center"/>
    </xf>
    <xf numFmtId="0" fontId="19" fillId="0" borderId="110" xfId="7" applyFont="1" applyBorder="1" applyAlignment="1">
      <alignment horizontal="center"/>
    </xf>
    <xf numFmtId="0" fontId="19" fillId="0" borderId="142" xfId="7" applyFont="1" applyBorder="1" applyAlignment="1">
      <alignment horizontal="center"/>
    </xf>
    <xf numFmtId="0" fontId="19" fillId="0" borderId="162" xfId="7" applyFont="1" applyBorder="1" applyAlignment="1">
      <alignment horizontal="center"/>
    </xf>
    <xf numFmtId="0" fontId="19" fillId="0" borderId="72" xfId="7" applyFont="1" applyBorder="1" applyAlignment="1">
      <alignment horizontal="center" vertical="center"/>
    </xf>
    <xf numFmtId="0" fontId="19" fillId="0" borderId="25" xfId="7" applyFont="1" applyBorder="1" applyAlignment="1">
      <alignment horizontal="center" vertical="center"/>
    </xf>
    <xf numFmtId="0" fontId="19" fillId="0" borderId="114" xfId="7" applyFont="1" applyBorder="1" applyAlignment="1">
      <alignment horizontal="center" vertical="center"/>
    </xf>
    <xf numFmtId="166" fontId="19" fillId="0" borderId="114" xfId="7" applyNumberFormat="1" applyFont="1" applyBorder="1" applyAlignment="1">
      <alignment horizontal="center" vertical="center"/>
    </xf>
    <xf numFmtId="166" fontId="19" fillId="0" borderId="31" xfId="7" applyNumberFormat="1" applyFont="1" applyBorder="1" applyAlignment="1">
      <alignment horizontal="center" vertical="center"/>
    </xf>
    <xf numFmtId="0" fontId="58" fillId="0" borderId="72" xfId="7" applyBorder="1" applyAlignment="1">
      <alignment horizontal="center" vertical="center"/>
    </xf>
    <xf numFmtId="0" fontId="58" fillId="0" borderId="25" xfId="7" applyBorder="1" applyAlignment="1">
      <alignment horizontal="center" vertical="center"/>
    </xf>
    <xf numFmtId="0" fontId="58" fillId="0" borderId="114" xfId="7" applyBorder="1" applyAlignment="1">
      <alignment horizontal="center" vertical="center"/>
    </xf>
    <xf numFmtId="165" fontId="58" fillId="0" borderId="25" xfId="7" applyNumberFormat="1" applyBorder="1" applyAlignment="1">
      <alignment horizontal="center" vertical="center"/>
    </xf>
    <xf numFmtId="165" fontId="58" fillId="0" borderId="26" xfId="7" applyNumberFormat="1" applyBorder="1" applyAlignment="1">
      <alignment horizontal="center" vertical="center"/>
    </xf>
    <xf numFmtId="0" fontId="19" fillId="0" borderId="75" xfId="7" applyFont="1" applyBorder="1" applyAlignment="1">
      <alignment horizontal="center" vertical="center"/>
    </xf>
    <xf numFmtId="0" fontId="19" fillId="0" borderId="35" xfId="7" applyFont="1" applyBorder="1" applyAlignment="1">
      <alignment horizontal="center" vertical="center"/>
    </xf>
    <xf numFmtId="0" fontId="19" fillId="0" borderId="133" xfId="7" applyFont="1" applyBorder="1" applyAlignment="1">
      <alignment horizontal="center" vertical="center"/>
    </xf>
    <xf numFmtId="166" fontId="19" fillId="0" borderId="133" xfId="7" applyNumberFormat="1" applyFont="1" applyBorder="1" applyAlignment="1">
      <alignment horizontal="center" vertical="center"/>
    </xf>
    <xf numFmtId="166" fontId="19" fillId="0" borderId="34" xfId="7" applyNumberFormat="1" applyFont="1" applyBorder="1" applyAlignment="1">
      <alignment horizontal="center" vertical="center"/>
    </xf>
    <xf numFmtId="0" fontId="1" fillId="0" borderId="25" xfId="7" applyFont="1" applyBorder="1" applyAlignment="1">
      <alignment horizontal="center" vertical="center"/>
    </xf>
    <xf numFmtId="0" fontId="19" fillId="0" borderId="31" xfId="7" applyFont="1" applyBorder="1" applyAlignment="1">
      <alignment horizontal="center" vertical="center"/>
    </xf>
    <xf numFmtId="0" fontId="58" fillId="0" borderId="75" xfId="7" applyBorder="1" applyAlignment="1">
      <alignment horizontal="center" vertical="center"/>
    </xf>
    <xf numFmtId="0" fontId="58" fillId="0" borderId="35" xfId="7" applyBorder="1" applyAlignment="1">
      <alignment horizontal="center" vertical="center"/>
    </xf>
    <xf numFmtId="0" fontId="58" fillId="0" borderId="133" xfId="7" applyBorder="1" applyAlignment="1">
      <alignment horizontal="center" vertical="center"/>
    </xf>
    <xf numFmtId="0" fontId="12" fillId="0" borderId="152" xfId="7" applyFont="1" applyBorder="1" applyAlignment="1">
      <alignment horizontal="center" vertical="center"/>
    </xf>
    <xf numFmtId="0" fontId="12" fillId="0" borderId="153" xfId="7" applyFont="1" applyBorder="1" applyAlignment="1">
      <alignment horizontal="center" vertical="center"/>
    </xf>
    <xf numFmtId="166" fontId="12" fillId="0" borderId="154" xfId="7" applyNumberFormat="1" applyFont="1" applyBorder="1" applyAlignment="1">
      <alignment horizontal="center" vertical="center"/>
    </xf>
    <xf numFmtId="166" fontId="12" fillId="0" borderId="200" xfId="7" applyNumberFormat="1" applyFont="1" applyBorder="1" applyAlignment="1">
      <alignment horizontal="center" vertical="center"/>
    </xf>
    <xf numFmtId="0" fontId="9" fillId="0" borderId="134" xfId="7" applyFont="1" applyBorder="1" applyAlignment="1">
      <alignment horizontal="center" vertical="center"/>
    </xf>
    <xf numFmtId="0" fontId="9" fillId="0" borderId="104" xfId="7" applyFont="1" applyBorder="1" applyAlignment="1">
      <alignment horizontal="center" vertical="center"/>
    </xf>
    <xf numFmtId="0" fontId="9" fillId="0" borderId="135" xfId="7" applyFont="1" applyBorder="1" applyAlignment="1">
      <alignment horizontal="center" vertical="center"/>
    </xf>
    <xf numFmtId="0" fontId="9" fillId="0" borderId="152" xfId="7" applyFont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/>
    </xf>
    <xf numFmtId="0" fontId="25" fillId="0" borderId="0" xfId="7" applyFont="1" applyBorder="1" applyAlignment="1">
      <alignment horizontal="center"/>
    </xf>
    <xf numFmtId="0" fontId="1" fillId="0" borderId="0" xfId="7" applyFont="1" applyBorder="1" applyAlignment="1">
      <alignment horizontal="center" vertical="center"/>
    </xf>
    <xf numFmtId="0" fontId="58" fillId="0" borderId="0" xfId="7" applyAlignment="1">
      <alignment horizontal="center"/>
    </xf>
    <xf numFmtId="166" fontId="58" fillId="0" borderId="0" xfId="7" applyNumberFormat="1"/>
    <xf numFmtId="166" fontId="58" fillId="0" borderId="0" xfId="7" applyNumberFormat="1" applyAlignment="1">
      <alignment horizontal="center"/>
    </xf>
    <xf numFmtId="166" fontId="1" fillId="0" borderId="0" xfId="7" applyNumberFormat="1" applyFont="1" applyBorder="1" applyAlignment="1">
      <alignment horizontal="center" vertical="center"/>
    </xf>
    <xf numFmtId="0" fontId="58" fillId="0" borderId="0" xfId="7" applyBorder="1"/>
    <xf numFmtId="0" fontId="1" fillId="0" borderId="0" xfId="7" applyFont="1" applyFill="1" applyBorder="1" applyAlignment="1">
      <alignment horizontal="center" vertical="center"/>
    </xf>
    <xf numFmtId="0" fontId="58" fillId="0" borderId="0" xfId="7" applyBorder="1" applyAlignment="1">
      <alignment horizontal="center"/>
    </xf>
    <xf numFmtId="166" fontId="58" fillId="0" borderId="0" xfId="7" applyNumberFormat="1" applyBorder="1" applyAlignment="1">
      <alignment horizontal="center"/>
    </xf>
    <xf numFmtId="166" fontId="58" fillId="0" borderId="0" xfId="7" applyNumberFormat="1" applyBorder="1"/>
    <xf numFmtId="0" fontId="9" fillId="0" borderId="0" xfId="7" applyFont="1" applyBorder="1" applyAlignment="1">
      <alignment horizontal="center" vertical="center"/>
    </xf>
    <xf numFmtId="166" fontId="9" fillId="0" borderId="0" xfId="7" applyNumberFormat="1" applyFont="1" applyBorder="1" applyAlignment="1">
      <alignment horizontal="center" vertical="center"/>
    </xf>
    <xf numFmtId="0" fontId="3" fillId="0" borderId="0" xfId="7" applyFont="1" applyAlignment="1">
      <alignment horizontal="left"/>
    </xf>
    <xf numFmtId="0" fontId="19" fillId="0" borderId="0" xfId="7" applyFont="1" applyBorder="1" applyAlignment="1"/>
    <xf numFmtId="0" fontId="12" fillId="0" borderId="0" xfId="7" applyFont="1" applyBorder="1" applyAlignment="1"/>
    <xf numFmtId="0" fontId="12" fillId="0" borderId="130" xfId="7" applyFont="1" applyBorder="1" applyAlignment="1">
      <alignment horizontal="center"/>
    </xf>
    <xf numFmtId="0" fontId="12" fillId="0" borderId="28" xfId="7" applyFont="1" applyBorder="1" applyAlignment="1">
      <alignment horizontal="center"/>
    </xf>
    <xf numFmtId="0" fontId="12" fillId="0" borderId="27" xfId="7" applyFont="1" applyBorder="1" applyAlignment="1">
      <alignment horizontal="center"/>
    </xf>
    <xf numFmtId="0" fontId="12" fillId="0" borderId="131" xfId="7" applyFont="1" applyBorder="1" applyAlignment="1">
      <alignment horizontal="center"/>
    </xf>
    <xf numFmtId="0" fontId="12" fillId="0" borderId="142" xfId="7" applyFont="1" applyBorder="1" applyAlignment="1">
      <alignment horizontal="center"/>
    </xf>
    <xf numFmtId="0" fontId="12" fillId="0" borderId="109" xfId="7" applyFont="1" applyBorder="1" applyAlignment="1">
      <alignment horizontal="center"/>
    </xf>
    <xf numFmtId="0" fontId="19" fillId="0" borderId="72" xfId="7" applyNumberFormat="1" applyFont="1" applyBorder="1" applyAlignment="1">
      <alignment horizontal="center" vertical="center"/>
    </xf>
    <xf numFmtId="0" fontId="19" fillId="0" borderId="25" xfId="7" applyNumberFormat="1" applyFont="1" applyBorder="1" applyAlignment="1">
      <alignment horizontal="center" vertical="center"/>
    </xf>
    <xf numFmtId="166" fontId="58" fillId="0" borderId="31" xfId="7" applyNumberFormat="1" applyBorder="1" applyAlignment="1">
      <alignment horizontal="center" vertical="center"/>
    </xf>
    <xf numFmtId="1" fontId="19" fillId="0" borderId="75" xfId="7" applyNumberFormat="1" applyFont="1" applyBorder="1" applyAlignment="1">
      <alignment horizontal="center" vertical="center"/>
    </xf>
    <xf numFmtId="1" fontId="19" fillId="0" borderId="35" xfId="7" applyNumberFormat="1" applyFont="1" applyBorder="1" applyAlignment="1">
      <alignment horizontal="center" vertical="center"/>
    </xf>
    <xf numFmtId="0" fontId="19" fillId="0" borderId="75" xfId="7" applyNumberFormat="1" applyFont="1" applyBorder="1" applyAlignment="1">
      <alignment horizontal="center" vertical="center"/>
    </xf>
    <xf numFmtId="0" fontId="19" fillId="0" borderId="35" xfId="7" applyNumberFormat="1" applyFont="1" applyBorder="1" applyAlignment="1">
      <alignment horizontal="center" vertical="center"/>
    </xf>
    <xf numFmtId="166" fontId="58" fillId="0" borderId="34" xfId="7" applyNumberFormat="1" applyBorder="1" applyAlignment="1">
      <alignment horizontal="center" vertical="center"/>
    </xf>
    <xf numFmtId="166" fontId="58" fillId="0" borderId="114" xfId="7" applyNumberFormat="1" applyBorder="1" applyAlignment="1">
      <alignment horizontal="center" vertical="center"/>
    </xf>
    <xf numFmtId="0" fontId="12" fillId="0" borderId="62" xfId="7" applyFont="1" applyBorder="1" applyAlignment="1">
      <alignment horizontal="center" vertical="center"/>
    </xf>
    <xf numFmtId="166" fontId="9" fillId="0" borderId="105" xfId="7" applyNumberFormat="1" applyFont="1" applyBorder="1" applyAlignment="1">
      <alignment horizontal="center" vertical="center"/>
    </xf>
    <xf numFmtId="0" fontId="9" fillId="0" borderId="134" xfId="7" applyNumberFormat="1" applyFont="1" applyBorder="1" applyAlignment="1">
      <alignment horizontal="center" vertical="center"/>
    </xf>
    <xf numFmtId="0" fontId="9" fillId="0" borderId="104" xfId="7" applyNumberFormat="1" applyFont="1" applyBorder="1" applyAlignment="1">
      <alignment horizontal="center" vertical="center"/>
    </xf>
    <xf numFmtId="166" fontId="9" fillId="0" borderId="135" xfId="7" applyNumberFormat="1" applyFont="1" applyBorder="1" applyAlignment="1">
      <alignment horizontal="center" vertical="center"/>
    </xf>
    <xf numFmtId="165" fontId="9" fillId="0" borderId="104" xfId="7" applyNumberFormat="1" applyFont="1" applyBorder="1" applyAlignment="1">
      <alignment horizontal="center" vertical="center"/>
    </xf>
    <xf numFmtId="165" fontId="9" fillId="0" borderId="135" xfId="7" applyNumberFormat="1" applyFont="1" applyBorder="1" applyAlignment="1">
      <alignment horizontal="center" vertical="center"/>
    </xf>
    <xf numFmtId="0" fontId="58" fillId="0" borderId="0" xfId="7" applyBorder="1" applyAlignment="1">
      <alignment horizontal="center" vertical="center"/>
    </xf>
    <xf numFmtId="166" fontId="58" fillId="0" borderId="0" xfId="7" applyNumberFormat="1" applyBorder="1" applyAlignment="1">
      <alignment horizontal="center" vertical="center"/>
    </xf>
    <xf numFmtId="0" fontId="3" fillId="0" borderId="0" xfId="7" applyFont="1" applyAlignment="1"/>
    <xf numFmtId="0" fontId="3" fillId="0" borderId="0" xfId="7" applyFont="1" applyAlignment="1">
      <alignment horizontal="center"/>
    </xf>
    <xf numFmtId="0" fontId="11" fillId="0" borderId="52" xfId="7" applyFont="1" applyBorder="1" applyAlignment="1"/>
    <xf numFmtId="0" fontId="11" fillId="0" borderId="0" xfId="7" applyFont="1" applyBorder="1" applyAlignment="1"/>
    <xf numFmtId="0" fontId="58" fillId="0" borderId="32" xfId="7" applyBorder="1"/>
    <xf numFmtId="0" fontId="25" fillId="0" borderId="72" xfId="7" applyFont="1" applyBorder="1" applyAlignment="1">
      <alignment horizontal="center"/>
    </xf>
    <xf numFmtId="0" fontId="25" fillId="0" borderId="25" xfId="7" applyFont="1" applyBorder="1" applyAlignment="1">
      <alignment horizontal="center"/>
    </xf>
    <xf numFmtId="0" fontId="25" fillId="0" borderId="31" xfId="7" applyFont="1" applyBorder="1" applyAlignment="1">
      <alignment horizontal="center"/>
    </xf>
    <xf numFmtId="0" fontId="25" fillId="0" borderId="142" xfId="7" applyFont="1" applyBorder="1" applyAlignment="1">
      <alignment horizontal="center"/>
    </xf>
    <xf numFmtId="0" fontId="25" fillId="0" borderId="109" xfId="7" applyFont="1" applyBorder="1" applyAlignment="1">
      <alignment horizontal="center"/>
    </xf>
    <xf numFmtId="0" fontId="58" fillId="0" borderId="131" xfId="7" applyBorder="1" applyAlignment="1">
      <alignment horizontal="center"/>
    </xf>
    <xf numFmtId="0" fontId="19" fillId="0" borderId="130" xfId="7" applyFont="1" applyBorder="1" applyAlignment="1">
      <alignment horizontal="center" vertical="center"/>
    </xf>
    <xf numFmtId="0" fontId="19" fillId="0" borderId="28" xfId="7" applyFont="1" applyBorder="1" applyAlignment="1">
      <alignment horizontal="center" vertical="center"/>
    </xf>
    <xf numFmtId="166" fontId="19" fillId="0" borderId="176" xfId="7" applyNumberFormat="1" applyFont="1" applyBorder="1" applyAlignment="1">
      <alignment horizontal="center" vertical="center"/>
    </xf>
    <xf numFmtId="165" fontId="19" fillId="0" borderId="176" xfId="7" applyNumberFormat="1" applyFont="1" applyBorder="1" applyAlignment="1">
      <alignment horizontal="center" vertical="center"/>
    </xf>
    <xf numFmtId="0" fontId="19" fillId="0" borderId="176" xfId="7" applyFont="1" applyBorder="1" applyAlignment="1">
      <alignment horizontal="center" vertical="center"/>
    </xf>
    <xf numFmtId="1" fontId="19" fillId="0" borderId="72" xfId="7" applyNumberFormat="1" applyFont="1" applyBorder="1" applyAlignment="1">
      <alignment horizontal="center" vertical="center"/>
    </xf>
    <xf numFmtId="1" fontId="19" fillId="0" borderId="25" xfId="7" applyNumberFormat="1" applyFont="1" applyBorder="1" applyAlignment="1">
      <alignment horizontal="center" vertical="center"/>
    </xf>
    <xf numFmtId="165" fontId="19" fillId="0" borderId="114" xfId="7" applyNumberFormat="1" applyFont="1" applyBorder="1" applyAlignment="1">
      <alignment horizontal="center" vertical="center"/>
    </xf>
    <xf numFmtId="0" fontId="12" fillId="0" borderId="77" xfId="7" applyFont="1" applyBorder="1" applyAlignment="1">
      <alignment horizontal="center" vertical="center"/>
    </xf>
    <xf numFmtId="0" fontId="12" fillId="0" borderId="48" xfId="7" applyFont="1" applyBorder="1" applyAlignment="1">
      <alignment horizontal="center" vertical="center"/>
    </xf>
    <xf numFmtId="0" fontId="12" fillId="0" borderId="113" xfId="7" applyFont="1" applyBorder="1" applyAlignment="1">
      <alignment horizontal="center" vertical="center"/>
    </xf>
    <xf numFmtId="165" fontId="58" fillId="0" borderId="0" xfId="7" applyNumberFormat="1"/>
    <xf numFmtId="169" fontId="13" fillId="0" borderId="0" xfId="7" applyNumberFormat="1" applyFont="1" applyBorder="1" applyAlignment="1">
      <alignment horizontal="center" vertical="center"/>
    </xf>
    <xf numFmtId="166" fontId="19" fillId="0" borderId="0" xfId="7" applyNumberFormat="1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58" fillId="0" borderId="157" xfId="7" applyBorder="1" applyAlignment="1">
      <alignment horizontal="left"/>
    </xf>
    <xf numFmtId="0" fontId="58" fillId="0" borderId="22" xfId="7" applyBorder="1" applyAlignment="1">
      <alignment horizontal="center" vertical="center"/>
    </xf>
    <xf numFmtId="0" fontId="58" fillId="0" borderId="18" xfId="7" applyBorder="1" applyAlignment="1">
      <alignment horizontal="left"/>
    </xf>
    <xf numFmtId="0" fontId="58" fillId="0" borderId="26" xfId="7" applyBorder="1" applyAlignment="1">
      <alignment horizontal="center" vertical="center"/>
    </xf>
    <xf numFmtId="0" fontId="1" fillId="0" borderId="18" xfId="7" applyFont="1" applyBorder="1" applyAlignment="1">
      <alignment horizontal="left"/>
    </xf>
    <xf numFmtId="1" fontId="1" fillId="0" borderId="41" xfId="7" applyNumberFormat="1" applyFont="1" applyBorder="1" applyAlignment="1">
      <alignment horizontal="center"/>
    </xf>
    <xf numFmtId="1" fontId="1" fillId="0" borderId="25" xfId="7" applyNumberFormat="1" applyFont="1" applyBorder="1" applyAlignment="1">
      <alignment horizontal="center"/>
    </xf>
    <xf numFmtId="0" fontId="58" fillId="0" borderId="74" xfId="7" applyBorder="1" applyAlignment="1">
      <alignment horizontal="left"/>
    </xf>
    <xf numFmtId="1" fontId="1" fillId="0" borderId="36" xfId="7" applyNumberFormat="1" applyFont="1" applyBorder="1" applyAlignment="1">
      <alignment horizontal="center"/>
    </xf>
    <xf numFmtId="1" fontId="1" fillId="0" borderId="35" xfId="7" applyNumberFormat="1" applyFont="1" applyBorder="1" applyAlignment="1">
      <alignment horizontal="center"/>
    </xf>
    <xf numFmtId="0" fontId="12" fillId="0" borderId="108" xfId="7" applyFont="1" applyBorder="1" applyAlignment="1">
      <alignment horizontal="center"/>
    </xf>
    <xf numFmtId="1" fontId="12" fillId="0" borderId="223" xfId="7" applyNumberFormat="1" applyFont="1" applyBorder="1" applyAlignment="1">
      <alignment horizontal="center"/>
    </xf>
    <xf numFmtId="1" fontId="12" fillId="0" borderId="111" xfId="7" applyNumberFormat="1" applyFont="1" applyBorder="1" applyAlignment="1">
      <alignment horizontal="center"/>
    </xf>
    <xf numFmtId="0" fontId="9" fillId="0" borderId="6" xfId="7" applyFont="1" applyBorder="1" applyAlignment="1">
      <alignment horizontal="center" vertical="center"/>
    </xf>
    <xf numFmtId="165" fontId="12" fillId="0" borderId="223" xfId="7" applyNumberFormat="1" applyFont="1" applyBorder="1" applyAlignment="1">
      <alignment horizontal="center"/>
    </xf>
    <xf numFmtId="165" fontId="12" fillId="0" borderId="223" xfId="7" applyNumberFormat="1" applyFont="1" applyBorder="1" applyAlignment="1">
      <alignment horizontal="center" vertical="center"/>
    </xf>
    <xf numFmtId="165" fontId="12" fillId="0" borderId="51" xfId="7" applyNumberFormat="1" applyFont="1" applyBorder="1" applyAlignment="1">
      <alignment horizontal="center" vertical="center"/>
    </xf>
    <xf numFmtId="1" fontId="58" fillId="0" borderId="0" xfId="7" applyNumberFormat="1"/>
    <xf numFmtId="0" fontId="59" fillId="4" borderId="10" xfId="7" applyFont="1" applyFill="1" applyBorder="1" applyAlignment="1">
      <alignment horizontal="center"/>
    </xf>
    <xf numFmtId="0" fontId="58" fillId="0" borderId="72" xfId="7" applyBorder="1" applyAlignment="1">
      <alignment horizontal="center"/>
    </xf>
    <xf numFmtId="0" fontId="58" fillId="0" borderId="114" xfId="7" applyBorder="1" applyAlignment="1">
      <alignment horizontal="center"/>
    </xf>
    <xf numFmtId="0" fontId="58" fillId="0" borderId="75" xfId="7" applyBorder="1" applyAlignment="1">
      <alignment horizontal="center"/>
    </xf>
    <xf numFmtId="0" fontId="58" fillId="0" borderId="133" xfId="7" applyBorder="1" applyAlignment="1">
      <alignment horizontal="center"/>
    </xf>
    <xf numFmtId="0" fontId="9" fillId="0" borderId="57" xfId="7" applyFont="1" applyBorder="1" applyAlignment="1">
      <alignment horizontal="center"/>
    </xf>
    <xf numFmtId="0" fontId="9" fillId="0" borderId="134" xfId="7" applyFont="1" applyBorder="1" applyAlignment="1">
      <alignment horizontal="center"/>
    </xf>
    <xf numFmtId="0" fontId="58" fillId="0" borderId="130" xfId="7" applyBorder="1" applyAlignment="1">
      <alignment horizontal="center"/>
    </xf>
    <xf numFmtId="0" fontId="58" fillId="0" borderId="176" xfId="7" applyBorder="1" applyAlignment="1">
      <alignment horizontal="center"/>
    </xf>
    <xf numFmtId="0" fontId="58" fillId="0" borderId="130" xfId="7" applyBorder="1" applyAlignment="1">
      <alignment horizontal="center" vertical="center"/>
    </xf>
    <xf numFmtId="49" fontId="15" fillId="0" borderId="141" xfId="7" applyNumberFormat="1" applyFont="1" applyBorder="1" applyAlignment="1">
      <alignment horizontal="center" vertical="center"/>
    </xf>
    <xf numFmtId="0" fontId="15" fillId="0" borderId="0" xfId="7" applyFont="1"/>
    <xf numFmtId="0" fontId="54" fillId="0" borderId="0" xfId="7" applyFont="1" applyAlignment="1"/>
    <xf numFmtId="0" fontId="54" fillId="0" borderId="0" xfId="7" applyFont="1" applyAlignment="1">
      <alignment vertical="center"/>
    </xf>
    <xf numFmtId="0" fontId="14" fillId="0" borderId="0" xfId="7" applyFont="1"/>
    <xf numFmtId="0" fontId="55" fillId="0" borderId="0" xfId="7" applyFont="1"/>
    <xf numFmtId="0" fontId="34" fillId="0" borderId="0" xfId="7" applyFont="1"/>
    <xf numFmtId="0" fontId="14" fillId="0" borderId="79" xfId="7" applyFont="1" applyBorder="1" applyAlignment="1">
      <alignment horizontal="center" vertical="center"/>
    </xf>
    <xf numFmtId="0" fontId="14" fillId="0" borderId="81" xfId="7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48" fillId="0" borderId="103" xfId="7" applyFont="1" applyBorder="1" applyAlignment="1">
      <alignment horizontal="center" vertical="center"/>
    </xf>
    <xf numFmtId="0" fontId="46" fillId="0" borderId="134" xfId="7" applyFont="1" applyBorder="1" applyAlignment="1">
      <alignment horizontal="center" vertical="center"/>
    </xf>
    <xf numFmtId="0" fontId="46" fillId="0" borderId="104" xfId="7" applyFont="1" applyBorder="1" applyAlignment="1">
      <alignment horizontal="center" vertical="center"/>
    </xf>
    <xf numFmtId="0" fontId="46" fillId="0" borderId="58" xfId="7" applyFont="1" applyBorder="1" applyAlignment="1">
      <alignment horizontal="center" vertical="center"/>
    </xf>
    <xf numFmtId="0" fontId="46" fillId="0" borderId="121" xfId="7" applyFont="1" applyBorder="1" applyAlignment="1">
      <alignment horizontal="center" vertical="center"/>
    </xf>
    <xf numFmtId="166" fontId="46" fillId="0" borderId="104" xfId="7" applyNumberFormat="1" applyFont="1" applyBorder="1" applyAlignment="1">
      <alignment horizontal="center" vertical="center"/>
    </xf>
    <xf numFmtId="0" fontId="46" fillId="0" borderId="140" xfId="7" applyFont="1" applyBorder="1" applyAlignment="1">
      <alignment horizontal="center" vertical="center"/>
    </xf>
    <xf numFmtId="0" fontId="1" fillId="0" borderId="0" xfId="7" applyFont="1"/>
    <xf numFmtId="165" fontId="58" fillId="0" borderId="84" xfId="7" applyNumberFormat="1" applyBorder="1" applyAlignment="1">
      <alignment horizontal="center" vertical="center"/>
    </xf>
    <xf numFmtId="164" fontId="0" fillId="0" borderId="0" xfId="2" applyFont="1" applyAlignment="1">
      <alignment horizontal="center"/>
    </xf>
    <xf numFmtId="0" fontId="14" fillId="0" borderId="213" xfId="7" applyFont="1" applyBorder="1" applyAlignment="1">
      <alignment horizontal="center" vertical="center"/>
    </xf>
    <xf numFmtId="0" fontId="14" fillId="0" borderId="41" xfId="7" applyFont="1" applyBorder="1" applyAlignment="1">
      <alignment horizontal="center" vertical="center"/>
    </xf>
    <xf numFmtId="0" fontId="62" fillId="0" borderId="24" xfId="7" applyFont="1" applyBorder="1" applyAlignment="1">
      <alignment horizontal="center" vertical="center"/>
    </xf>
    <xf numFmtId="0" fontId="31" fillId="0" borderId="25" xfId="7" applyFont="1" applyBorder="1" applyAlignment="1">
      <alignment horizontal="center" vertical="center"/>
    </xf>
    <xf numFmtId="0" fontId="31" fillId="0" borderId="114" xfId="7" applyFont="1" applyBorder="1" applyAlignment="1">
      <alignment horizontal="center" vertical="center"/>
    </xf>
    <xf numFmtId="0" fontId="31" fillId="0" borderId="24" xfId="7" applyFont="1" applyBorder="1" applyAlignment="1">
      <alignment horizontal="center" vertical="center"/>
    </xf>
    <xf numFmtId="166" fontId="31" fillId="0" borderId="25" xfId="7" applyNumberFormat="1" applyFont="1" applyBorder="1" applyAlignment="1">
      <alignment horizontal="center" vertical="center"/>
    </xf>
    <xf numFmtId="0" fontId="31" fillId="0" borderId="26" xfId="7" applyFont="1" applyBorder="1" applyAlignment="1">
      <alignment horizontal="center" vertical="center"/>
    </xf>
    <xf numFmtId="0" fontId="62" fillId="0" borderId="42" xfId="7" applyFont="1" applyBorder="1" applyAlignment="1">
      <alignment horizontal="center" vertical="center"/>
    </xf>
    <xf numFmtId="0" fontId="31" fillId="0" borderId="35" xfId="7" applyFont="1" applyBorder="1" applyAlignment="1">
      <alignment horizontal="center" vertical="center"/>
    </xf>
    <xf numFmtId="0" fontId="31" fillId="0" borderId="133" xfId="7" applyFont="1" applyBorder="1" applyAlignment="1">
      <alignment horizontal="center" vertical="center"/>
    </xf>
    <xf numFmtId="0" fontId="31" fillId="0" borderId="42" xfId="7" applyFont="1" applyBorder="1" applyAlignment="1">
      <alignment horizontal="center" vertical="center"/>
    </xf>
    <xf numFmtId="166" fontId="31" fillId="0" borderId="35" xfId="7" applyNumberFormat="1" applyFont="1" applyBorder="1" applyAlignment="1">
      <alignment horizontal="center" vertical="center"/>
    </xf>
    <xf numFmtId="0" fontId="31" fillId="0" borderId="38" xfId="7" applyFont="1" applyBorder="1" applyAlignment="1">
      <alignment horizontal="center" vertical="center"/>
    </xf>
    <xf numFmtId="0" fontId="55" fillId="0" borderId="0" xfId="7" applyFont="1" applyBorder="1"/>
    <xf numFmtId="0" fontId="55" fillId="0" borderId="0" xfId="7" applyFont="1" applyBorder="1" applyAlignment="1">
      <alignment horizontal="center"/>
    </xf>
    <xf numFmtId="3" fontId="58" fillId="0" borderId="0" xfId="7" applyNumberFormat="1"/>
    <xf numFmtId="3" fontId="58" fillId="0" borderId="0" xfId="7" applyNumberFormat="1" applyAlignment="1">
      <alignment horizontal="center"/>
    </xf>
    <xf numFmtId="169" fontId="58" fillId="0" borderId="0" xfId="7" applyNumberFormat="1"/>
    <xf numFmtId="166" fontId="58" fillId="0" borderId="72" xfId="7" applyNumberFormat="1" applyBorder="1" applyAlignment="1">
      <alignment horizontal="center" vertical="center"/>
    </xf>
    <xf numFmtId="169" fontId="58" fillId="0" borderId="0" xfId="7" applyNumberFormat="1" applyAlignment="1">
      <alignment horizontal="center"/>
    </xf>
    <xf numFmtId="0" fontId="58" fillId="2" borderId="72" xfId="7" applyFill="1" applyBorder="1" applyAlignment="1">
      <alignment horizontal="center" vertical="center"/>
    </xf>
    <xf numFmtId="0" fontId="58" fillId="2" borderId="25" xfId="7" applyFill="1" applyBorder="1" applyAlignment="1">
      <alignment horizontal="center" vertical="center"/>
    </xf>
    <xf numFmtId="166" fontId="58" fillId="2" borderId="25" xfId="7" applyNumberFormat="1" applyFill="1" applyBorder="1" applyAlignment="1">
      <alignment horizontal="center" vertical="center"/>
    </xf>
    <xf numFmtId="0" fontId="58" fillId="2" borderId="35" xfId="7" applyFill="1" applyBorder="1" applyAlignment="1">
      <alignment horizontal="center" vertical="center"/>
    </xf>
    <xf numFmtId="165" fontId="58" fillId="2" borderId="25" xfId="7" applyNumberFormat="1" applyFill="1" applyBorder="1" applyAlignment="1">
      <alignment horizontal="center" vertical="center"/>
    </xf>
    <xf numFmtId="1" fontId="1" fillId="0" borderId="71" xfId="7" applyNumberFormat="1" applyFont="1" applyBorder="1" applyAlignment="1">
      <alignment horizontal="center"/>
    </xf>
    <xf numFmtId="1" fontId="1" fillId="0" borderId="2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0" fontId="1" fillId="0" borderId="20" xfId="7" applyFont="1" applyBorder="1" applyAlignment="1">
      <alignment horizontal="center" vertical="center"/>
    </xf>
    <xf numFmtId="0" fontId="1" fillId="0" borderId="25" xfId="7" applyFont="1" applyBorder="1" applyAlignment="1">
      <alignment horizontal="center"/>
    </xf>
    <xf numFmtId="3" fontId="12" fillId="0" borderId="217" xfId="7" applyNumberFormat="1" applyFont="1" applyBorder="1" applyAlignment="1">
      <alignment horizontal="center"/>
    </xf>
    <xf numFmtId="1" fontId="1" fillId="0" borderId="204" xfId="7" applyNumberFormat="1" applyFont="1" applyBorder="1" applyAlignment="1">
      <alignment horizontal="center" vertical="center"/>
    </xf>
    <xf numFmtId="1" fontId="1" fillId="0" borderId="20" xfId="7" applyNumberFormat="1" applyFont="1" applyBorder="1" applyAlignment="1">
      <alignment horizontal="center" vertical="center"/>
    </xf>
    <xf numFmtId="0" fontId="3" fillId="0" borderId="0" xfId="7" applyFont="1" applyAlignment="1">
      <alignment horizontal="center"/>
    </xf>
    <xf numFmtId="0" fontId="58" fillId="0" borderId="116" xfId="7" applyBorder="1"/>
    <xf numFmtId="165" fontId="1" fillId="0" borderId="25" xfId="7" applyNumberFormat="1" applyFont="1" applyBorder="1" applyAlignment="1">
      <alignment horizontal="center" vertical="center"/>
    </xf>
    <xf numFmtId="165" fontId="58" fillId="0" borderId="48" xfId="7" applyNumberFormat="1" applyBorder="1" applyAlignment="1">
      <alignment horizontal="center" vertical="center"/>
    </xf>
    <xf numFmtId="1" fontId="1" fillId="0" borderId="28" xfId="7" applyNumberFormat="1" applyFont="1" applyBorder="1" applyAlignment="1">
      <alignment horizontal="center" vertical="center"/>
    </xf>
    <xf numFmtId="1" fontId="1" fillId="0" borderId="10" xfId="7" applyNumberFormat="1" applyFont="1" applyBorder="1" applyAlignment="1">
      <alignment horizontal="center" vertical="center"/>
    </xf>
    <xf numFmtId="1" fontId="1" fillId="0" borderId="35" xfId="7" applyNumberFormat="1" applyFont="1" applyBorder="1" applyAlignment="1">
      <alignment horizontal="center" vertical="center"/>
    </xf>
    <xf numFmtId="1" fontId="1" fillId="0" borderId="25" xfId="7" applyNumberFormat="1" applyFont="1" applyBorder="1" applyAlignment="1">
      <alignment horizontal="center" vertical="center"/>
    </xf>
    <xf numFmtId="165" fontId="58" fillId="0" borderId="31" xfId="7" applyNumberFormat="1" applyBorder="1" applyAlignment="1">
      <alignment horizontal="center" vertical="center"/>
    </xf>
    <xf numFmtId="1" fontId="1" fillId="0" borderId="122" xfId="7" applyNumberFormat="1" applyFont="1" applyBorder="1" applyAlignment="1">
      <alignment horizontal="center" vertical="center"/>
    </xf>
    <xf numFmtId="1" fontId="1" fillId="0" borderId="8" xfId="7" applyNumberFormat="1" applyFont="1" applyBorder="1" applyAlignment="1">
      <alignment horizontal="center" vertical="center"/>
    </xf>
    <xf numFmtId="1" fontId="1" fillId="0" borderId="42" xfId="7" applyNumberFormat="1" applyFont="1" applyBorder="1" applyAlignment="1">
      <alignment horizontal="center" vertical="center"/>
    </xf>
    <xf numFmtId="1" fontId="1" fillId="0" borderId="24" xfId="7" applyNumberFormat="1" applyFont="1" applyBorder="1" applyAlignment="1">
      <alignment horizontal="center" vertical="center"/>
    </xf>
    <xf numFmtId="1" fontId="1" fillId="0" borderId="49" xfId="7" applyNumberFormat="1" applyFont="1" applyBorder="1" applyAlignment="1">
      <alignment horizontal="center" vertical="center"/>
    </xf>
    <xf numFmtId="0" fontId="9" fillId="0" borderId="0" xfId="3" applyFont="1" applyAlignment="1">
      <alignment horizontal="left"/>
    </xf>
    <xf numFmtId="0" fontId="28" fillId="0" borderId="2" xfId="3" applyFont="1" applyBorder="1" applyAlignment="1">
      <alignment horizontal="center" vertical="center"/>
    </xf>
    <xf numFmtId="0" fontId="49" fillId="0" borderId="12" xfId="3" applyFont="1" applyBorder="1" applyAlignment="1">
      <alignment horizontal="center"/>
    </xf>
    <xf numFmtId="0" fontId="28" fillId="0" borderId="222" xfId="3" applyFont="1" applyBorder="1" applyAlignment="1">
      <alignment horizontal="center"/>
    </xf>
    <xf numFmtId="0" fontId="28" fillId="0" borderId="14" xfId="3" applyFont="1" applyBorder="1" applyAlignment="1">
      <alignment horizontal="center"/>
    </xf>
    <xf numFmtId="0" fontId="28" fillId="0" borderId="15" xfId="3" applyFont="1" applyBorder="1" applyAlignment="1">
      <alignment horizontal="center"/>
    </xf>
    <xf numFmtId="0" fontId="28" fillId="0" borderId="13" xfId="3" applyFont="1" applyBorder="1" applyAlignment="1">
      <alignment horizontal="center"/>
    </xf>
    <xf numFmtId="0" fontId="19" fillId="0" borderId="48" xfId="3" applyFont="1" applyBorder="1" applyAlignment="1">
      <alignment horizontal="center"/>
    </xf>
    <xf numFmtId="0" fontId="19" fillId="0" borderId="14" xfId="3" applyFont="1" applyBorder="1" applyAlignment="1">
      <alignment horizontal="center"/>
    </xf>
    <xf numFmtId="0" fontId="12" fillId="0" borderId="15" xfId="3" applyFont="1" applyBorder="1" applyAlignment="1">
      <alignment horizontal="center"/>
    </xf>
    <xf numFmtId="0" fontId="1" fillId="0" borderId="157" xfId="3" applyBorder="1" applyAlignment="1">
      <alignment horizontal="left"/>
    </xf>
    <xf numFmtId="0" fontId="1" fillId="0" borderId="18" xfId="3" applyBorder="1" applyAlignment="1">
      <alignment horizontal="left"/>
    </xf>
    <xf numFmtId="0" fontId="1" fillId="0" borderId="18" xfId="3" applyFont="1" applyBorder="1" applyAlignment="1">
      <alignment horizontal="left"/>
    </xf>
    <xf numFmtId="0" fontId="1" fillId="0" borderId="74" xfId="3" applyBorder="1" applyAlignment="1">
      <alignment horizontal="left"/>
    </xf>
    <xf numFmtId="0" fontId="12" fillId="0" borderId="108" xfId="3" applyFont="1" applyBorder="1" applyAlignment="1">
      <alignment horizontal="center"/>
    </xf>
    <xf numFmtId="0" fontId="12" fillId="0" borderId="196" xfId="3" applyFont="1" applyBorder="1" applyAlignment="1">
      <alignment horizontal="center"/>
    </xf>
    <xf numFmtId="165" fontId="12" fillId="0" borderId="13" xfId="3" applyNumberFormat="1" applyFont="1" applyBorder="1" applyAlignment="1">
      <alignment horizontal="center"/>
    </xf>
    <xf numFmtId="165" fontId="12" fillId="0" borderId="14" xfId="3" applyNumberFormat="1" applyFont="1" applyBorder="1" applyAlignment="1">
      <alignment horizontal="center"/>
    </xf>
    <xf numFmtId="165" fontId="12" fillId="0" borderId="15" xfId="3" applyNumberFormat="1" applyFont="1" applyBorder="1" applyAlignment="1">
      <alignment horizontal="center"/>
    </xf>
    <xf numFmtId="167" fontId="12" fillId="0" borderId="15" xfId="3" applyNumberFormat="1" applyFont="1" applyBorder="1" applyAlignment="1">
      <alignment horizontal="center"/>
    </xf>
    <xf numFmtId="165" fontId="12" fillId="0" borderId="222" xfId="3" applyNumberFormat="1" applyFont="1" applyBorder="1" applyAlignment="1">
      <alignment horizontal="center" vertical="center"/>
    </xf>
    <xf numFmtId="165" fontId="12" fillId="0" borderId="14" xfId="3" quotePrefix="1" applyNumberFormat="1" applyFont="1" applyBorder="1" applyAlignment="1">
      <alignment horizontal="center" vertical="center"/>
    </xf>
    <xf numFmtId="165" fontId="12" fillId="0" borderId="14" xfId="3" applyNumberFormat="1" applyFont="1" applyBorder="1" applyAlignment="1">
      <alignment horizontal="center" vertical="center"/>
    </xf>
    <xf numFmtId="165" fontId="12" fillId="0" borderId="115" xfId="3" applyNumberFormat="1" applyFont="1" applyBorder="1" applyAlignment="1">
      <alignment horizontal="center" vertical="center"/>
    </xf>
    <xf numFmtId="165" fontId="12" fillId="0" borderId="15" xfId="3" quotePrefix="1" applyNumberFormat="1" applyFont="1" applyBorder="1" applyAlignment="1">
      <alignment horizontal="center" vertical="center"/>
    </xf>
    <xf numFmtId="0" fontId="12" fillId="0" borderId="0" xfId="3" applyFont="1" applyAlignment="1">
      <alignment horizontal="center"/>
    </xf>
    <xf numFmtId="1" fontId="1" fillId="0" borderId="0" xfId="3" applyNumberFormat="1"/>
    <xf numFmtId="1" fontId="1" fillId="0" borderId="0" xfId="3" applyNumberFormat="1" applyAlignment="1">
      <alignment horizontal="right"/>
    </xf>
    <xf numFmtId="0" fontId="3" fillId="0" borderId="0" xfId="3" applyFont="1" applyAlignment="1"/>
    <xf numFmtId="0" fontId="21" fillId="0" borderId="69" xfId="5" applyBorder="1"/>
    <xf numFmtId="0" fontId="34" fillId="0" borderId="2" xfId="5" applyFont="1" applyBorder="1" applyAlignment="1">
      <alignment horizontal="right"/>
    </xf>
    <xf numFmtId="0" fontId="34" fillId="0" borderId="7" xfId="5" applyFont="1" applyBorder="1"/>
    <xf numFmtId="0" fontId="1" fillId="0" borderId="0" xfId="3" applyAlignment="1"/>
    <xf numFmtId="0" fontId="3" fillId="0" borderId="0" xfId="3" applyFont="1" applyAlignment="1">
      <alignment horizontal="left"/>
    </xf>
    <xf numFmtId="0" fontId="9" fillId="0" borderId="114" xfId="3" applyFont="1" applyBorder="1" applyAlignment="1">
      <alignment horizontal="center" vertical="center"/>
    </xf>
    <xf numFmtId="165" fontId="1" fillId="0" borderId="114" xfId="3" applyNumberFormat="1" applyBorder="1" applyAlignment="1">
      <alignment horizontal="center" vertical="center"/>
    </xf>
    <xf numFmtId="0" fontId="3" fillId="0" borderId="146" xfId="3" applyFont="1" applyBorder="1" applyAlignment="1">
      <alignment horizontal="center" vertical="center"/>
    </xf>
    <xf numFmtId="0" fontId="38" fillId="0" borderId="114" xfId="3" applyFont="1" applyBorder="1" applyAlignment="1">
      <alignment horizontal="center" vertical="center"/>
    </xf>
    <xf numFmtId="0" fontId="1" fillId="0" borderId="114" xfId="3" applyBorder="1" applyAlignment="1">
      <alignment horizontal="center" vertical="center"/>
    </xf>
    <xf numFmtId="165" fontId="3" fillId="0" borderId="148" xfId="3" applyNumberFormat="1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1" fillId="0" borderId="176" xfId="3" applyBorder="1" applyAlignment="1">
      <alignment horizontal="center" vertical="center"/>
    </xf>
    <xf numFmtId="165" fontId="1" fillId="0" borderId="176" xfId="3" applyNumberFormat="1" applyBorder="1" applyAlignment="1">
      <alignment horizontal="center" vertical="center"/>
    </xf>
    <xf numFmtId="0" fontId="1" fillId="0" borderId="133" xfId="3" applyBorder="1" applyAlignment="1">
      <alignment horizontal="center" vertical="center"/>
    </xf>
    <xf numFmtId="165" fontId="1" fillId="0" borderId="133" xfId="3" applyNumberFormat="1" applyBorder="1" applyAlignment="1">
      <alignment horizontal="center" vertical="center"/>
    </xf>
    <xf numFmtId="0" fontId="1" fillId="0" borderId="148" xfId="3" applyBorder="1" applyAlignment="1">
      <alignment horizontal="center" vertical="center"/>
    </xf>
    <xf numFmtId="165" fontId="1" fillId="0" borderId="148" xfId="3" applyNumberFormat="1" applyBorder="1" applyAlignment="1">
      <alignment horizontal="center" vertical="center"/>
    </xf>
    <xf numFmtId="0" fontId="12" fillId="0" borderId="114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/>
    </xf>
    <xf numFmtId="165" fontId="1" fillId="0" borderId="133" xfId="3" applyNumberFormat="1" applyFont="1" applyBorder="1" applyAlignment="1">
      <alignment horizontal="center" vertical="center"/>
    </xf>
    <xf numFmtId="0" fontId="1" fillId="0" borderId="69" xfId="3" applyFont="1" applyFill="1" applyBorder="1" applyAlignment="1">
      <alignment horizontal="center"/>
    </xf>
    <xf numFmtId="0" fontId="9" fillId="0" borderId="8" xfId="3" applyFont="1" applyFill="1" applyBorder="1" applyAlignment="1">
      <alignment horizontal="left" vertical="center"/>
    </xf>
    <xf numFmtId="0" fontId="7" fillId="0" borderId="0" xfId="3" applyFont="1"/>
    <xf numFmtId="0" fontId="4" fillId="0" borderId="0" xfId="3" applyFont="1"/>
    <xf numFmtId="0" fontId="11" fillId="0" borderId="0" xfId="3" applyFont="1" applyBorder="1" applyAlignment="1"/>
    <xf numFmtId="0" fontId="63" fillId="0" borderId="0" xfId="3" applyFont="1"/>
    <xf numFmtId="0" fontId="13" fillId="0" borderId="0" xfId="3" applyFont="1" applyAlignment="1"/>
    <xf numFmtId="0" fontId="48" fillId="0" borderId="145" xfId="3" applyFont="1" applyBorder="1" applyAlignment="1">
      <alignment horizontal="justify" vertical="top" wrapText="1"/>
    </xf>
    <xf numFmtId="0" fontId="11" fillId="0" borderId="0" xfId="3" applyFont="1" applyAlignment="1">
      <alignment horizontal="center"/>
    </xf>
    <xf numFmtId="49" fontId="11" fillId="0" borderId="0" xfId="3" applyNumberFormat="1" applyFont="1" applyAlignment="1">
      <alignment horizontal="center"/>
    </xf>
    <xf numFmtId="0" fontId="41" fillId="0" borderId="0" xfId="3" applyFont="1" applyAlignment="1">
      <alignment horizontal="center"/>
    </xf>
    <xf numFmtId="10" fontId="1" fillId="0" borderId="0" xfId="3" applyNumberFormat="1"/>
    <xf numFmtId="49" fontId="1" fillId="0" borderId="0" xfId="3" applyNumberFormat="1" applyFont="1"/>
    <xf numFmtId="0" fontId="46" fillId="0" borderId="62" xfId="3" applyFont="1" applyBorder="1" applyAlignment="1">
      <alignment horizontal="center"/>
    </xf>
    <xf numFmtId="0" fontId="48" fillId="0" borderId="62" xfId="3" applyFont="1" applyBorder="1" applyAlignment="1">
      <alignment horizontal="center" vertical="center"/>
    </xf>
    <xf numFmtId="0" fontId="2" fillId="0" borderId="124" xfId="3" applyFont="1" applyBorder="1" applyAlignment="1">
      <alignment horizontal="center"/>
    </xf>
    <xf numFmtId="0" fontId="4" fillId="0" borderId="124" xfId="3" applyFont="1" applyBorder="1" applyAlignment="1">
      <alignment horizontal="center"/>
    </xf>
    <xf numFmtId="0" fontId="2" fillId="0" borderId="125" xfId="3" applyFont="1" applyBorder="1" applyAlignment="1">
      <alignment horizontal="center"/>
    </xf>
    <xf numFmtId="0" fontId="4" fillId="0" borderId="125" xfId="3" applyFont="1" applyBorder="1" applyAlignment="1">
      <alignment horizontal="center"/>
    </xf>
    <xf numFmtId="0" fontId="68" fillId="0" borderId="0" xfId="3" applyFont="1"/>
    <xf numFmtId="0" fontId="2" fillId="0" borderId="126" xfId="3" applyFont="1" applyBorder="1" applyAlignment="1">
      <alignment horizontal="center"/>
    </xf>
    <xf numFmtId="0" fontId="4" fillId="0" borderId="126" xfId="3" applyFont="1" applyBorder="1" applyAlignment="1">
      <alignment horizontal="center"/>
    </xf>
    <xf numFmtId="0" fontId="2" fillId="0" borderId="126" xfId="3" applyFont="1" applyFill="1" applyBorder="1" applyAlignment="1">
      <alignment horizontal="center"/>
    </xf>
    <xf numFmtId="0" fontId="4" fillId="0" borderId="126" xfId="3" applyFont="1" applyFill="1" applyBorder="1" applyAlignment="1">
      <alignment horizontal="center"/>
    </xf>
    <xf numFmtId="0" fontId="2" fillId="0" borderId="125" xfId="3" applyFont="1" applyFill="1" applyBorder="1" applyAlignment="1">
      <alignment horizontal="center"/>
    </xf>
    <xf numFmtId="0" fontId="4" fillId="0" borderId="125" xfId="3" applyFont="1" applyFill="1" applyBorder="1" applyAlignment="1">
      <alignment horizontal="center"/>
    </xf>
    <xf numFmtId="0" fontId="2" fillId="0" borderId="60" xfId="3" applyFont="1" applyFill="1" applyBorder="1" applyAlignment="1">
      <alignment horizontal="center"/>
    </xf>
    <xf numFmtId="0" fontId="4" fillId="0" borderId="6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7" fillId="0" borderId="69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vertical="center"/>
    </xf>
    <xf numFmtId="0" fontId="50" fillId="0" borderId="59" xfId="5" applyFont="1" applyBorder="1" applyAlignment="1">
      <alignment horizontal="center"/>
    </xf>
    <xf numFmtId="0" fontId="46" fillId="0" borderId="122" xfId="5" applyFont="1" applyBorder="1" applyAlignment="1">
      <alignment horizontal="center" vertical="center"/>
    </xf>
    <xf numFmtId="0" fontId="46" fillId="0" borderId="24" xfId="5" applyFont="1" applyBorder="1" applyAlignment="1">
      <alignment horizontal="center" vertical="center"/>
    </xf>
    <xf numFmtId="165" fontId="46" fillId="0" borderId="24" xfId="5" applyNumberFormat="1" applyFont="1" applyBorder="1" applyAlignment="1">
      <alignment horizontal="center" vertical="center"/>
    </xf>
    <xf numFmtId="0" fontId="50" fillId="0" borderId="160" xfId="5" applyFont="1" applyBorder="1" applyAlignment="1">
      <alignment horizontal="center"/>
    </xf>
    <xf numFmtId="0" fontId="46" fillId="0" borderId="163" xfId="5" applyFont="1" applyBorder="1" applyAlignment="1">
      <alignment horizontal="center" vertical="center"/>
    </xf>
    <xf numFmtId="0" fontId="46" fillId="0" borderId="72" xfId="3" applyFont="1" applyBorder="1" applyAlignment="1">
      <alignment horizontal="justify" vertical="center" wrapText="1"/>
    </xf>
    <xf numFmtId="0" fontId="20" fillId="0" borderId="25" xfId="5" applyFont="1" applyBorder="1" applyAlignment="1">
      <alignment horizontal="center"/>
    </xf>
    <xf numFmtId="0" fontId="20" fillId="0" borderId="31" xfId="5" applyFont="1" applyBorder="1" applyAlignment="1">
      <alignment horizontal="center"/>
    </xf>
    <xf numFmtId="0" fontId="20" fillId="0" borderId="34" xfId="5" applyFont="1" applyBorder="1" applyAlignment="1">
      <alignment horizontal="center"/>
    </xf>
    <xf numFmtId="0" fontId="20" fillId="0" borderId="27" xfId="5" applyFont="1" applyBorder="1" applyAlignment="1">
      <alignment horizontal="center"/>
    </xf>
    <xf numFmtId="0" fontId="20" fillId="0" borderId="31" xfId="5" applyFont="1" applyBorder="1" applyAlignment="1">
      <alignment horizontal="center" vertical="center"/>
    </xf>
    <xf numFmtId="0" fontId="20" fillId="0" borderId="30" xfId="5" applyFont="1" applyBorder="1" applyAlignment="1">
      <alignment horizontal="center"/>
    </xf>
    <xf numFmtId="3" fontId="9" fillId="0" borderId="5" xfId="5" applyNumberFormat="1" applyFont="1" applyBorder="1" applyAlignment="1">
      <alignment horizontal="center" vertical="center"/>
    </xf>
    <xf numFmtId="3" fontId="48" fillId="0" borderId="62" xfId="5" applyNumberFormat="1" applyFont="1" applyBorder="1" applyAlignment="1">
      <alignment horizontal="center" vertical="center"/>
    </xf>
    <xf numFmtId="0" fontId="41" fillId="0" borderId="62" xfId="5" applyFont="1" applyBorder="1" applyAlignment="1">
      <alignment horizontal="center" vertical="center"/>
    </xf>
    <xf numFmtId="165" fontId="9" fillId="0" borderId="104" xfId="5" applyNumberFormat="1" applyFont="1" applyBorder="1" applyAlignment="1">
      <alignment horizontal="center" vertical="center"/>
    </xf>
    <xf numFmtId="0" fontId="12" fillId="0" borderId="134" xfId="5" applyFont="1" applyBorder="1" applyAlignment="1">
      <alignment horizontal="center" vertical="center"/>
    </xf>
    <xf numFmtId="0" fontId="36" fillId="0" borderId="130" xfId="5" applyFont="1" applyBorder="1" applyAlignment="1">
      <alignment horizontal="center" vertical="center"/>
    </xf>
    <xf numFmtId="0" fontId="37" fillId="0" borderId="28" xfId="5" applyFont="1" applyBorder="1" applyAlignment="1">
      <alignment horizontal="center" vertical="center"/>
    </xf>
    <xf numFmtId="0" fontId="38" fillId="0" borderId="131" xfId="5" applyFont="1" applyBorder="1" applyAlignment="1">
      <alignment horizontal="center" vertical="center"/>
    </xf>
    <xf numFmtId="0" fontId="30" fillId="0" borderId="131" xfId="5" applyFont="1" applyBorder="1" applyAlignment="1">
      <alignment horizontal="center" vertical="center"/>
    </xf>
    <xf numFmtId="0" fontId="28" fillId="0" borderId="92" xfId="5" applyFont="1" applyBorder="1" applyAlignment="1">
      <alignment vertical="center"/>
    </xf>
    <xf numFmtId="0" fontId="53" fillId="0" borderId="72" xfId="5" applyFont="1" applyBorder="1" applyAlignment="1">
      <alignment horizontal="center"/>
    </xf>
    <xf numFmtId="0" fontId="53" fillId="0" borderId="75" xfId="5" applyFont="1" applyBorder="1" applyAlignment="1">
      <alignment horizontal="center"/>
    </xf>
    <xf numFmtId="165" fontId="53" fillId="0" borderId="25" xfId="5" applyNumberFormat="1" applyFont="1" applyBorder="1" applyAlignment="1">
      <alignment horizontal="center"/>
    </xf>
    <xf numFmtId="49" fontId="53" fillId="0" borderId="114" xfId="5" applyNumberFormat="1" applyFont="1" applyBorder="1" applyAlignment="1">
      <alignment horizontal="center"/>
    </xf>
    <xf numFmtId="165" fontId="53" fillId="0" borderId="35" xfId="5" applyNumberFormat="1" applyFont="1" applyBorder="1" applyAlignment="1">
      <alignment horizontal="center"/>
    </xf>
    <xf numFmtId="165" fontId="53" fillId="0" borderId="10" xfId="5" applyNumberFormat="1" applyFont="1" applyBorder="1" applyAlignment="1">
      <alignment horizontal="center"/>
    </xf>
    <xf numFmtId="49" fontId="53" fillId="0" borderId="133" xfId="5" applyNumberFormat="1" applyFont="1" applyBorder="1" applyAlignment="1">
      <alignment horizontal="center"/>
    </xf>
    <xf numFmtId="165" fontId="48" fillId="0" borderId="104" xfId="5" applyNumberFormat="1" applyFont="1" applyBorder="1" applyAlignment="1">
      <alignment horizontal="center" vertical="center"/>
    </xf>
    <xf numFmtId="49" fontId="48" fillId="0" borderId="135" xfId="5" applyNumberFormat="1" applyFont="1" applyBorder="1" applyAlignment="1">
      <alignment horizontal="center" vertical="center"/>
    </xf>
    <xf numFmtId="165" fontId="48" fillId="0" borderId="58" xfId="5" applyNumberFormat="1" applyFont="1" applyBorder="1" applyAlignment="1">
      <alignment horizontal="center" vertical="center"/>
    </xf>
    <xf numFmtId="0" fontId="48" fillId="0" borderId="58" xfId="5" applyFont="1" applyBorder="1" applyAlignment="1">
      <alignment horizontal="center" vertical="center"/>
    </xf>
    <xf numFmtId="165" fontId="48" fillId="0" borderId="105" xfId="5" applyNumberFormat="1" applyFont="1" applyBorder="1" applyAlignment="1">
      <alignment horizontal="center" vertical="center"/>
    </xf>
    <xf numFmtId="165" fontId="48" fillId="0" borderId="140" xfId="5" applyNumberFormat="1" applyFont="1" applyBorder="1" applyAlignment="1">
      <alignment horizontal="center" vertical="center"/>
    </xf>
    <xf numFmtId="0" fontId="48" fillId="0" borderId="104" xfId="5" applyFont="1" applyBorder="1" applyAlignment="1">
      <alignment horizontal="center" vertical="center"/>
    </xf>
    <xf numFmtId="165" fontId="48" fillId="0" borderId="104" xfId="5" applyNumberFormat="1" applyFont="1" applyBorder="1" applyAlignment="1">
      <alignment horizontal="center"/>
    </xf>
    <xf numFmtId="49" fontId="48" fillId="0" borderId="135" xfId="5" applyNumberFormat="1" applyFont="1" applyBorder="1" applyAlignment="1">
      <alignment horizontal="center"/>
    </xf>
    <xf numFmtId="165" fontId="48" fillId="0" borderId="140" xfId="5" applyNumberFormat="1" applyFont="1" applyBorder="1" applyAlignment="1">
      <alignment horizontal="center"/>
    </xf>
    <xf numFmtId="165" fontId="48" fillId="0" borderId="153" xfId="5" applyNumberFormat="1" applyFont="1" applyBorder="1" applyAlignment="1">
      <alignment horizontal="center" vertical="center"/>
    </xf>
    <xf numFmtId="49" fontId="48" fillId="0" borderId="154" xfId="5" applyNumberFormat="1" applyFont="1" applyBorder="1" applyAlignment="1">
      <alignment horizontal="center" vertical="center"/>
    </xf>
    <xf numFmtId="165" fontId="53" fillId="0" borderId="24" xfId="5" applyNumberFormat="1" applyFont="1" applyBorder="1" applyAlignment="1">
      <alignment horizontal="center"/>
    </xf>
    <xf numFmtId="0" fontId="53" fillId="0" borderId="25" xfId="5" applyNumberFormat="1" applyFont="1" applyBorder="1" applyAlignment="1">
      <alignment horizontal="center" vertical="center"/>
    </xf>
    <xf numFmtId="0" fontId="53" fillId="0" borderId="21" xfId="5" applyFont="1" applyBorder="1" applyAlignment="1">
      <alignment horizontal="center" vertical="center"/>
    </xf>
    <xf numFmtId="0" fontId="53" fillId="0" borderId="31" xfId="5" applyNumberFormat="1" applyFont="1" applyBorder="1" applyAlignment="1">
      <alignment horizontal="center" vertical="center"/>
    </xf>
    <xf numFmtId="165" fontId="53" fillId="0" borderId="31" xfId="5" applyNumberFormat="1" applyFont="1" applyBorder="1" applyAlignment="1">
      <alignment horizontal="center" vertical="center"/>
    </xf>
    <xf numFmtId="0" fontId="53" fillId="0" borderId="0" xfId="5" applyFont="1" applyAlignment="1">
      <alignment horizontal="center"/>
    </xf>
    <xf numFmtId="0" fontId="53" fillId="0" borderId="25" xfId="5" applyFont="1" applyBorder="1" applyAlignment="1">
      <alignment horizontal="center"/>
    </xf>
    <xf numFmtId="165" fontId="53" fillId="0" borderId="8" xfId="5" applyNumberFormat="1" applyFont="1" applyBorder="1" applyAlignment="1">
      <alignment horizontal="center"/>
    </xf>
    <xf numFmtId="0" fontId="53" fillId="0" borderId="35" xfId="5" applyNumberFormat="1" applyFont="1" applyBorder="1" applyAlignment="1">
      <alignment horizontal="center" vertical="center"/>
    </xf>
    <xf numFmtId="0" fontId="53" fillId="0" borderId="37" xfId="5" applyFont="1" applyBorder="1" applyAlignment="1">
      <alignment horizontal="center" vertical="center"/>
    </xf>
    <xf numFmtId="165" fontId="53" fillId="0" borderId="34" xfId="5" applyNumberFormat="1" applyFont="1" applyBorder="1" applyAlignment="1">
      <alignment horizontal="center" vertical="center"/>
    </xf>
    <xf numFmtId="1" fontId="53" fillId="0" borderId="136" xfId="5" applyNumberFormat="1" applyFont="1" applyBorder="1" applyAlignment="1"/>
    <xf numFmtId="1" fontId="53" fillId="0" borderId="137" xfId="5" applyNumberFormat="1" applyFont="1" applyBorder="1" applyAlignment="1"/>
    <xf numFmtId="1" fontId="53" fillId="0" borderId="65" xfId="5" applyNumberFormat="1" applyFont="1" applyBorder="1" applyAlignment="1"/>
    <xf numFmtId="1" fontId="53" fillId="0" borderId="138" xfId="5" applyNumberFormat="1" applyFont="1" applyBorder="1" applyAlignment="1">
      <alignment vertical="center"/>
    </xf>
    <xf numFmtId="1" fontId="53" fillId="0" borderId="29" xfId="5" applyNumberFormat="1" applyFont="1" applyBorder="1" applyAlignment="1">
      <alignment vertical="center"/>
    </xf>
    <xf numFmtId="165" fontId="53" fillId="0" borderId="29" xfId="5" applyNumberFormat="1" applyFont="1" applyBorder="1" applyAlignment="1">
      <alignment horizontal="center" vertical="center"/>
    </xf>
    <xf numFmtId="0" fontId="53" fillId="0" borderId="72" xfId="5" applyNumberFormat="1" applyFont="1" applyBorder="1" applyAlignment="1">
      <alignment horizontal="center" vertical="center"/>
    </xf>
    <xf numFmtId="165" fontId="53" fillId="0" borderId="10" xfId="5" quotePrefix="1" applyNumberFormat="1" applyFont="1" applyBorder="1" applyAlignment="1">
      <alignment horizontal="center"/>
    </xf>
    <xf numFmtId="0" fontId="53" fillId="0" borderId="75" xfId="5" applyNumberFormat="1" applyFont="1" applyBorder="1" applyAlignment="1">
      <alignment horizontal="center" vertical="center"/>
    </xf>
    <xf numFmtId="0" fontId="53" fillId="0" borderId="24" xfId="5" applyFont="1" applyBorder="1" applyAlignment="1">
      <alignment horizontal="center"/>
    </xf>
    <xf numFmtId="49" fontId="53" fillId="0" borderId="63" xfId="5" applyNumberFormat="1" applyFont="1" applyBorder="1" applyAlignment="1">
      <alignment horizontal="center"/>
    </xf>
    <xf numFmtId="0" fontId="53" fillId="0" borderId="141" xfId="5" applyFont="1" applyFill="1" applyBorder="1" applyAlignment="1">
      <alignment horizontal="center"/>
    </xf>
    <xf numFmtId="165" fontId="53" fillId="0" borderId="42" xfId="5" applyNumberFormat="1" applyFont="1" applyBorder="1" applyAlignment="1">
      <alignment horizontal="center"/>
    </xf>
    <xf numFmtId="1" fontId="53" fillId="0" borderId="72" xfId="5" applyNumberFormat="1" applyFont="1" applyBorder="1" applyAlignment="1">
      <alignment horizontal="center"/>
    </xf>
    <xf numFmtId="1" fontId="53" fillId="0" borderId="72" xfId="5" applyNumberFormat="1" applyFont="1" applyBorder="1" applyAlignment="1">
      <alignment horizontal="center" vertical="center"/>
    </xf>
    <xf numFmtId="1" fontId="53" fillId="0" borderId="75" xfId="5" applyNumberFormat="1" applyFont="1" applyBorder="1" applyAlignment="1">
      <alignment horizontal="center"/>
    </xf>
    <xf numFmtId="1" fontId="53" fillId="0" borderId="75" xfId="5" applyNumberFormat="1" applyFont="1" applyBorder="1" applyAlignment="1">
      <alignment horizontal="center" vertical="center"/>
    </xf>
    <xf numFmtId="0" fontId="53" fillId="0" borderId="21" xfId="5" applyNumberFormat="1" applyFont="1" applyBorder="1" applyAlignment="1">
      <alignment horizontal="center" vertical="center"/>
    </xf>
    <xf numFmtId="165" fontId="48" fillId="0" borderId="109" xfId="5" applyNumberFormat="1" applyFont="1" applyBorder="1" applyAlignment="1">
      <alignment horizontal="center"/>
    </xf>
    <xf numFmtId="49" fontId="48" fillId="0" borderId="131" xfId="5" applyNumberFormat="1" applyFont="1" applyBorder="1" applyAlignment="1">
      <alignment horizontal="center"/>
    </xf>
    <xf numFmtId="165" fontId="48" fillId="0" borderId="146" xfId="5" applyNumberFormat="1" applyFont="1" applyBorder="1" applyAlignment="1">
      <alignment horizontal="center"/>
    </xf>
    <xf numFmtId="49" fontId="48" fillId="0" borderId="148" xfId="5" applyNumberFormat="1" applyFont="1" applyBorder="1" applyAlignment="1">
      <alignment horizontal="center"/>
    </xf>
    <xf numFmtId="49" fontId="48" fillId="0" borderId="105" xfId="5" applyNumberFormat="1" applyFont="1" applyBorder="1" applyAlignment="1">
      <alignment horizontal="center" vertical="center"/>
    </xf>
    <xf numFmtId="0" fontId="53" fillId="0" borderId="37" xfId="5" applyNumberFormat="1" applyFont="1" applyBorder="1" applyAlignment="1">
      <alignment horizontal="center" vertical="center"/>
    </xf>
    <xf numFmtId="0" fontId="48" fillId="0" borderId="0" xfId="5" applyFont="1" applyBorder="1" applyAlignment="1">
      <alignment horizontal="center" vertical="center"/>
    </xf>
    <xf numFmtId="1" fontId="53" fillId="0" borderId="21" xfId="5" applyNumberFormat="1" applyFont="1" applyBorder="1" applyAlignment="1">
      <alignment horizontal="center" vertical="center"/>
    </xf>
    <xf numFmtId="1" fontId="53" fillId="0" borderId="37" xfId="5" applyNumberFormat="1" applyFont="1" applyBorder="1" applyAlignment="1">
      <alignment horizontal="center" vertical="center"/>
    </xf>
    <xf numFmtId="3" fontId="48" fillId="0" borderId="191" xfId="5" applyNumberFormat="1" applyFont="1" applyBorder="1" applyAlignment="1">
      <alignment horizontal="center" vertical="center"/>
    </xf>
    <xf numFmtId="0" fontId="36" fillId="0" borderId="122" xfId="5" applyFont="1" applyBorder="1" applyAlignment="1">
      <alignment horizontal="center" vertical="center"/>
    </xf>
    <xf numFmtId="49" fontId="53" fillId="0" borderId="114" xfId="5" applyNumberFormat="1" applyFont="1" applyBorder="1" applyAlignment="1">
      <alignment horizontal="center" vertical="center"/>
    </xf>
    <xf numFmtId="49" fontId="53" fillId="0" borderId="133" xfId="5" applyNumberFormat="1" applyFont="1" applyBorder="1" applyAlignment="1">
      <alignment horizontal="center" vertical="center"/>
    </xf>
    <xf numFmtId="1" fontId="53" fillId="0" borderId="177" xfId="5" applyNumberFormat="1" applyFont="1" applyBorder="1" applyAlignment="1">
      <alignment vertical="center"/>
    </xf>
    <xf numFmtId="49" fontId="48" fillId="0" borderId="149" xfId="5" applyNumberFormat="1" applyFont="1" applyBorder="1" applyAlignment="1">
      <alignment horizontal="center" vertical="center"/>
    </xf>
    <xf numFmtId="49" fontId="53" fillId="0" borderId="67" xfId="5" applyNumberFormat="1" applyFont="1" applyBorder="1" applyAlignment="1">
      <alignment horizontal="center" vertical="center"/>
    </xf>
    <xf numFmtId="49" fontId="53" fillId="0" borderId="135" xfId="5" applyNumberFormat="1" applyFont="1" applyBorder="1" applyAlignment="1">
      <alignment horizontal="center" vertical="center"/>
    </xf>
    <xf numFmtId="0" fontId="12" fillId="0" borderId="50" xfId="5" applyFont="1" applyBorder="1" applyAlignment="1">
      <alignment horizontal="center" vertical="center"/>
    </xf>
    <xf numFmtId="0" fontId="12" fillId="0" borderId="47" xfId="5" applyFont="1" applyBorder="1" applyAlignment="1">
      <alignment horizontal="center" vertical="center"/>
    </xf>
    <xf numFmtId="0" fontId="12" fillId="4" borderId="49" xfId="5" applyFont="1" applyFill="1" applyBorder="1" applyAlignment="1">
      <alignment horizontal="center" vertical="center"/>
    </xf>
    <xf numFmtId="0" fontId="19" fillId="0" borderId="39" xfId="5" applyFont="1" applyBorder="1" applyAlignment="1">
      <alignment horizontal="center" vertical="center"/>
    </xf>
    <xf numFmtId="165" fontId="19" fillId="0" borderId="40" xfId="5" applyNumberFormat="1" applyFont="1" applyBorder="1" applyAlignment="1">
      <alignment horizontal="center" vertical="center"/>
    </xf>
    <xf numFmtId="0" fontId="39" fillId="4" borderId="41" xfId="5" applyFont="1" applyFill="1" applyBorder="1" applyAlignment="1">
      <alignment horizontal="center" vertical="center"/>
    </xf>
    <xf numFmtId="0" fontId="39" fillId="4" borderId="26" xfId="5" applyFont="1" applyFill="1" applyBorder="1" applyAlignment="1">
      <alignment horizontal="center" vertical="center"/>
    </xf>
    <xf numFmtId="0" fontId="19" fillId="0" borderId="122" xfId="5" applyFont="1" applyBorder="1" applyAlignment="1">
      <alignment horizontal="center" vertical="center"/>
    </xf>
    <xf numFmtId="165" fontId="21" fillId="0" borderId="22" xfId="5" applyNumberFormat="1" applyBorder="1" applyAlignment="1">
      <alignment horizontal="center" vertical="center"/>
    </xf>
    <xf numFmtId="0" fontId="19" fillId="0" borderId="26" xfId="5" applyFont="1" applyBorder="1" applyAlignment="1">
      <alignment horizontal="center" vertical="center"/>
    </xf>
    <xf numFmtId="0" fontId="19" fillId="0" borderId="41" xfId="5" applyFont="1" applyBorder="1" applyAlignment="1">
      <alignment horizontal="center" vertical="center"/>
    </xf>
    <xf numFmtId="165" fontId="19" fillId="0" borderId="26" xfId="5" applyNumberFormat="1" applyFont="1" applyBorder="1" applyAlignment="1">
      <alignment horizontal="center" vertical="center"/>
    </xf>
    <xf numFmtId="0" fontId="19" fillId="0" borderId="24" xfId="5" applyFont="1" applyBorder="1" applyAlignment="1">
      <alignment horizontal="center" vertical="center"/>
    </xf>
    <xf numFmtId="165" fontId="21" fillId="0" borderId="26" xfId="5" applyNumberFormat="1" applyBorder="1" applyAlignment="1">
      <alignment horizontal="center" vertical="center"/>
    </xf>
    <xf numFmtId="0" fontId="21" fillId="0" borderId="41" xfId="5" applyBorder="1" applyAlignment="1">
      <alignment horizontal="center" vertical="center"/>
    </xf>
    <xf numFmtId="0" fontId="39" fillId="4" borderId="99" xfId="5" applyFont="1" applyFill="1" applyBorder="1" applyAlignment="1">
      <alignment horizontal="center" vertical="center"/>
    </xf>
    <xf numFmtId="165" fontId="19" fillId="0" borderId="38" xfId="5" applyNumberFormat="1" applyFont="1" applyBorder="1" applyAlignment="1">
      <alignment horizontal="center" vertical="center"/>
    </xf>
    <xf numFmtId="0" fontId="19" fillId="0" borderId="36" xfId="5" applyFont="1" applyBorder="1" applyAlignment="1">
      <alignment horizontal="center" vertical="center"/>
    </xf>
    <xf numFmtId="0" fontId="19" fillId="4" borderId="36" xfId="5" applyFont="1" applyFill="1" applyBorder="1" applyAlignment="1">
      <alignment horizontal="center" vertical="center"/>
    </xf>
    <xf numFmtId="0" fontId="19" fillId="4" borderId="38" xfId="5" applyFont="1" applyFill="1" applyBorder="1" applyAlignment="1">
      <alignment horizontal="center" vertical="center"/>
    </xf>
    <xf numFmtId="0" fontId="19" fillId="0" borderId="42" xfId="5" applyFont="1" applyBorder="1" applyAlignment="1">
      <alignment horizontal="center" vertical="center"/>
    </xf>
    <xf numFmtId="165" fontId="21" fillId="0" borderId="38" xfId="5" applyNumberFormat="1" applyBorder="1" applyAlignment="1">
      <alignment horizontal="center" vertical="center"/>
    </xf>
    <xf numFmtId="0" fontId="19" fillId="0" borderId="40" xfId="5" applyFont="1" applyBorder="1" applyAlignment="1">
      <alignment horizontal="center" vertical="center"/>
    </xf>
    <xf numFmtId="165" fontId="21" fillId="0" borderId="40" xfId="5" applyNumberFormat="1" applyBorder="1" applyAlignment="1">
      <alignment horizontal="center" vertical="center"/>
    </xf>
    <xf numFmtId="0" fontId="19" fillId="0" borderId="38" xfId="5" applyFont="1" applyBorder="1" applyAlignment="1">
      <alignment horizontal="center" vertical="center"/>
    </xf>
    <xf numFmtId="0" fontId="19" fillId="0" borderId="163" xfId="5" applyFont="1" applyBorder="1" applyAlignment="1">
      <alignment horizontal="center" vertical="center"/>
    </xf>
    <xf numFmtId="165" fontId="19" fillId="0" borderId="162" xfId="5" applyNumberFormat="1" applyFont="1" applyBorder="1" applyAlignment="1">
      <alignment horizontal="center" vertical="center"/>
    </xf>
    <xf numFmtId="0" fontId="19" fillId="0" borderId="164" xfId="5" applyFont="1" applyBorder="1" applyAlignment="1">
      <alignment horizontal="center" vertical="center"/>
    </xf>
    <xf numFmtId="0" fontId="19" fillId="0" borderId="167" xfId="5" applyFont="1" applyBorder="1" applyAlignment="1">
      <alignment horizontal="center" vertical="center"/>
    </xf>
    <xf numFmtId="165" fontId="19" fillId="0" borderId="166" xfId="5" applyNumberFormat="1" applyFont="1" applyBorder="1" applyAlignment="1">
      <alignment horizontal="center" vertical="center"/>
    </xf>
    <xf numFmtId="0" fontId="19" fillId="0" borderId="168" xfId="5" applyFont="1" applyBorder="1" applyAlignment="1">
      <alignment horizontal="center" vertical="center"/>
    </xf>
    <xf numFmtId="165" fontId="12" fillId="0" borderId="26" xfId="5" applyNumberFormat="1" applyFont="1" applyBorder="1" applyAlignment="1">
      <alignment horizontal="center" vertical="center"/>
    </xf>
    <xf numFmtId="0" fontId="12" fillId="4" borderId="41" xfId="5" applyFont="1" applyFill="1" applyBorder="1" applyAlignment="1">
      <alignment horizontal="center" vertical="center"/>
    </xf>
    <xf numFmtId="0" fontId="12" fillId="0" borderId="41" xfId="5" applyFont="1" applyBorder="1" applyAlignment="1">
      <alignment horizontal="center" vertical="center"/>
    </xf>
    <xf numFmtId="0" fontId="12" fillId="0" borderId="26" xfId="5" applyFont="1" applyBorder="1" applyAlignment="1">
      <alignment horizontal="center" vertical="center"/>
    </xf>
    <xf numFmtId="0" fontId="12" fillId="0" borderId="24" xfId="5" applyFont="1" applyBorder="1" applyAlignment="1">
      <alignment horizontal="center" vertical="center"/>
    </xf>
    <xf numFmtId="0" fontId="19" fillId="0" borderId="121" xfId="5" applyFont="1" applyBorder="1" applyAlignment="1">
      <alignment horizontal="center" vertical="center"/>
    </xf>
    <xf numFmtId="0" fontId="19" fillId="0" borderId="160" xfId="5" applyFont="1" applyBorder="1" applyAlignment="1">
      <alignment horizontal="center" vertical="center"/>
    </xf>
    <xf numFmtId="165" fontId="19" fillId="0" borderId="121" xfId="5" applyNumberFormat="1" applyFont="1" applyBorder="1" applyAlignment="1">
      <alignment horizontal="center" vertical="center"/>
    </xf>
    <xf numFmtId="0" fontId="19" fillId="0" borderId="140" xfId="5" applyFont="1" applyBorder="1" applyAlignment="1">
      <alignment horizontal="center" vertical="center"/>
    </xf>
    <xf numFmtId="0" fontId="12" fillId="0" borderId="121" xfId="5" applyFont="1" applyBorder="1" applyAlignment="1">
      <alignment horizontal="center" vertical="center"/>
    </xf>
    <xf numFmtId="0" fontId="12" fillId="0" borderId="160" xfId="5" applyFont="1" applyBorder="1" applyAlignment="1">
      <alignment horizontal="center" vertical="center"/>
    </xf>
    <xf numFmtId="165" fontId="12" fillId="0" borderId="121" xfId="5" applyNumberFormat="1" applyFont="1" applyBorder="1" applyAlignment="1">
      <alignment horizontal="center" vertical="center"/>
    </xf>
    <xf numFmtId="0" fontId="12" fillId="0" borderId="140" xfId="5" applyFont="1" applyBorder="1" applyAlignment="1">
      <alignment horizontal="center" vertical="center"/>
    </xf>
    <xf numFmtId="165" fontId="21" fillId="0" borderId="226" xfId="5" applyNumberFormat="1" applyBorder="1" applyAlignment="1">
      <alignment horizontal="center"/>
    </xf>
    <xf numFmtId="165" fontId="21" fillId="0" borderId="123" xfId="5" applyNumberFormat="1" applyBorder="1" applyAlignment="1">
      <alignment horizontal="center"/>
    </xf>
    <xf numFmtId="165" fontId="21" fillId="0" borderId="123" xfId="5" applyNumberFormat="1" applyBorder="1" applyAlignment="1">
      <alignment horizontal="center" vertical="center"/>
    </xf>
    <xf numFmtId="165" fontId="1" fillId="0" borderId="228" xfId="5" applyNumberFormat="1" applyFont="1" applyBorder="1" applyAlignment="1">
      <alignment horizontal="center"/>
    </xf>
    <xf numFmtId="165" fontId="21" fillId="0" borderId="162" xfId="5" applyNumberFormat="1" applyBorder="1" applyAlignment="1">
      <alignment horizontal="center" vertical="center"/>
    </xf>
    <xf numFmtId="165" fontId="21" fillId="0" borderId="162" xfId="5" applyNumberFormat="1" applyBorder="1" applyAlignment="1">
      <alignment horizontal="center"/>
    </xf>
    <xf numFmtId="3" fontId="11" fillId="0" borderId="55" xfId="5" applyNumberFormat="1" applyFont="1" applyBorder="1" applyAlignment="1">
      <alignment horizontal="center" vertical="center" readingOrder="1"/>
    </xf>
    <xf numFmtId="0" fontId="12" fillId="0" borderId="164" xfId="5" applyFont="1" applyBorder="1" applyAlignment="1">
      <alignment horizontal="center" vertical="center" readingOrder="1"/>
    </xf>
    <xf numFmtId="0" fontId="12" fillId="0" borderId="122" xfId="5" applyFont="1" applyBorder="1" applyAlignment="1">
      <alignment horizontal="center" vertical="center" readingOrder="1"/>
    </xf>
    <xf numFmtId="0" fontId="12" fillId="0" borderId="24" xfId="5" applyFont="1" applyBorder="1" applyAlignment="1">
      <alignment horizontal="center" vertical="center" readingOrder="1"/>
    </xf>
    <xf numFmtId="165" fontId="19" fillId="0" borderId="25" xfId="5" applyNumberFormat="1" applyFont="1" applyBorder="1" applyAlignment="1">
      <alignment horizontal="center" vertical="center"/>
    </xf>
    <xf numFmtId="165" fontId="19" fillId="0" borderId="109" xfId="5" applyNumberFormat="1" applyFont="1" applyBorder="1" applyAlignment="1">
      <alignment horizontal="center" vertical="center"/>
    </xf>
    <xf numFmtId="165" fontId="19" fillId="0" borderId="28" xfId="5" applyNumberFormat="1" applyFont="1" applyBorder="1" applyAlignment="1">
      <alignment horizontal="center" vertical="center"/>
    </xf>
    <xf numFmtId="165" fontId="22" fillId="0" borderId="146" xfId="5" applyNumberFormat="1" applyFont="1" applyBorder="1" applyAlignment="1">
      <alignment horizontal="center" vertical="center" readingOrder="1"/>
    </xf>
    <xf numFmtId="165" fontId="22" fillId="0" borderId="101" xfId="5" applyNumberFormat="1" applyFont="1" applyBorder="1" applyAlignment="1">
      <alignment horizontal="center" vertical="center"/>
    </xf>
    <xf numFmtId="3" fontId="11" fillId="0" borderId="203" xfId="5" applyNumberFormat="1" applyFont="1" applyBorder="1" applyAlignment="1">
      <alignment horizontal="center" vertical="center" readingOrder="1"/>
    </xf>
    <xf numFmtId="0" fontId="33" fillId="0" borderId="134" xfId="5" applyFont="1" applyBorder="1" applyAlignment="1">
      <alignment horizontal="center" vertical="center" readingOrder="1"/>
    </xf>
    <xf numFmtId="0" fontId="33" fillId="0" borderId="58" xfId="5" applyFont="1" applyBorder="1" applyAlignment="1">
      <alignment horizontal="center" vertical="center" readingOrder="1"/>
    </xf>
    <xf numFmtId="0" fontId="33" fillId="0" borderId="121" xfId="5" applyFont="1" applyBorder="1" applyAlignment="1">
      <alignment horizontal="right" vertical="center" readingOrder="1"/>
    </xf>
    <xf numFmtId="0" fontId="33" fillId="0" borderId="230" xfId="5" applyFont="1" applyBorder="1" applyAlignment="1">
      <alignment horizontal="center" vertical="center" readingOrder="1"/>
    </xf>
    <xf numFmtId="0" fontId="33" fillId="0" borderId="231" xfId="5" applyFont="1" applyBorder="1" applyAlignment="1">
      <alignment horizontal="center" vertical="center" readingOrder="1"/>
    </xf>
    <xf numFmtId="0" fontId="33" fillId="0" borderId="121" xfId="5" applyFont="1" applyBorder="1" applyAlignment="1">
      <alignment vertical="center" readingOrder="1"/>
    </xf>
    <xf numFmtId="0" fontId="33" fillId="0" borderId="93" xfId="5" applyFont="1" applyBorder="1" applyAlignment="1">
      <alignment horizontal="center" vertical="center" readingOrder="1"/>
    </xf>
    <xf numFmtId="0" fontId="33" fillId="0" borderId="55" xfId="5" applyFont="1" applyBorder="1" applyAlignment="1">
      <alignment horizontal="center" vertical="center" readingOrder="1"/>
    </xf>
    <xf numFmtId="0" fontId="33" fillId="0" borderId="117" xfId="5" applyFont="1" applyBorder="1" applyAlignment="1">
      <alignment horizontal="center" vertical="center" readingOrder="1"/>
    </xf>
    <xf numFmtId="3" fontId="48" fillId="0" borderId="36" xfId="5" applyNumberFormat="1" applyFont="1" applyBorder="1" applyAlignment="1">
      <alignment horizontal="center" vertical="center"/>
    </xf>
    <xf numFmtId="0" fontId="0" fillId="0" borderId="0" xfId="0"/>
    <xf numFmtId="0" fontId="19" fillId="0" borderId="31" xfId="5" applyFont="1" applyBorder="1" applyAlignment="1">
      <alignment horizontal="right"/>
    </xf>
    <xf numFmtId="0" fontId="19" fillId="0" borderId="34" xfId="5" applyFont="1" applyBorder="1" applyAlignment="1">
      <alignment horizontal="right"/>
    </xf>
    <xf numFmtId="0" fontId="12" fillId="0" borderId="27" xfId="5" applyFont="1" applyBorder="1" applyAlignment="1">
      <alignment horizontal="right"/>
    </xf>
    <xf numFmtId="0" fontId="19" fillId="0" borderId="112" xfId="5" applyFont="1" applyBorder="1" applyAlignment="1">
      <alignment horizontal="right"/>
    </xf>
    <xf numFmtId="0" fontId="19" fillId="0" borderId="146" xfId="5" applyNumberFormat="1" applyFont="1" applyBorder="1" applyAlignment="1">
      <alignment horizontal="right"/>
    </xf>
    <xf numFmtId="0" fontId="19" fillId="0" borderId="44" xfId="5" applyNumberFormat="1" applyFont="1" applyBorder="1" applyAlignment="1">
      <alignment horizontal="right"/>
    </xf>
    <xf numFmtId="0" fontId="12" fillId="0" borderId="79" xfId="5" applyFont="1" applyBorder="1" applyAlignment="1">
      <alignment vertical="center"/>
    </xf>
    <xf numFmtId="0" fontId="20" fillId="0" borderId="175" xfId="5" applyFont="1" applyBorder="1" applyAlignment="1">
      <alignment horizontal="right" vertical="center"/>
    </xf>
    <xf numFmtId="0" fontId="12" fillId="0" borderId="173" xfId="5" applyFont="1" applyBorder="1"/>
    <xf numFmtId="0" fontId="19" fillId="0" borderId="173" xfId="5" applyFont="1" applyBorder="1"/>
    <xf numFmtId="0" fontId="19" fillId="0" borderId="174" xfId="5" applyFont="1" applyBorder="1"/>
    <xf numFmtId="0" fontId="9" fillId="0" borderId="82" xfId="5" applyFont="1" applyBorder="1" applyAlignment="1">
      <alignment horizontal="center" vertical="center"/>
    </xf>
    <xf numFmtId="0" fontId="12" fillId="0" borderId="175" xfId="5" applyFont="1" applyBorder="1"/>
    <xf numFmtId="0" fontId="12" fillId="0" borderId="82" xfId="5" applyFont="1" applyBorder="1" applyAlignment="1">
      <alignment horizontal="center" vertical="center"/>
    </xf>
    <xf numFmtId="0" fontId="19" fillId="0" borderId="172" xfId="5" applyFont="1" applyBorder="1"/>
    <xf numFmtId="3" fontId="9" fillId="0" borderId="117" xfId="5" applyNumberFormat="1" applyFont="1" applyBorder="1" applyAlignment="1">
      <alignment horizontal="center" vertical="center"/>
    </xf>
    <xf numFmtId="3" fontId="9" fillId="0" borderId="62" xfId="5" applyNumberFormat="1" applyFont="1" applyBorder="1" applyAlignment="1">
      <alignment horizontal="center" vertical="center"/>
    </xf>
    <xf numFmtId="3" fontId="9" fillId="0" borderId="57" xfId="5" applyNumberFormat="1" applyFont="1" applyBorder="1" applyAlignment="1">
      <alignment horizontal="center" vertical="center"/>
    </xf>
    <xf numFmtId="3" fontId="9" fillId="0" borderId="84" xfId="5" applyNumberFormat="1" applyFont="1" applyBorder="1" applyAlignment="1">
      <alignment horizontal="center" vertical="center"/>
    </xf>
    <xf numFmtId="3" fontId="9" fillId="0" borderId="90" xfId="5" applyNumberFormat="1" applyFont="1" applyBorder="1" applyAlignment="1">
      <alignment horizontal="center" vertical="center"/>
    </xf>
    <xf numFmtId="3" fontId="9" fillId="0" borderId="91" xfId="5" applyNumberFormat="1" applyFont="1" applyBorder="1" applyAlignment="1">
      <alignment horizontal="center" vertical="center"/>
    </xf>
    <xf numFmtId="0" fontId="9" fillId="0" borderId="209" xfId="5" applyFont="1" applyBorder="1" applyAlignment="1">
      <alignment horizontal="center" vertical="center"/>
    </xf>
    <xf numFmtId="0" fontId="53" fillId="2" borderId="37" xfId="5" applyNumberFormat="1" applyFont="1" applyFill="1" applyBorder="1" applyAlignment="1">
      <alignment horizontal="center" vertical="center"/>
    </xf>
    <xf numFmtId="49" fontId="53" fillId="2" borderId="133" xfId="5" applyNumberFormat="1" applyFont="1" applyFill="1" applyBorder="1" applyAlignment="1">
      <alignment horizontal="center" vertical="center"/>
    </xf>
    <xf numFmtId="3" fontId="48" fillId="0" borderId="58" xfId="5" applyNumberFormat="1" applyFont="1" applyBorder="1" applyAlignment="1">
      <alignment horizontal="center" vertical="center"/>
    </xf>
    <xf numFmtId="3" fontId="48" fillId="0" borderId="0" xfId="5" applyNumberFormat="1" applyFont="1" applyBorder="1" applyAlignment="1">
      <alignment horizontal="center" vertical="center"/>
    </xf>
    <xf numFmtId="3" fontId="48" fillId="0" borderId="141" xfId="5" applyNumberFormat="1" applyFont="1" applyBorder="1" applyAlignment="1">
      <alignment horizontal="center" vertical="center"/>
    </xf>
    <xf numFmtId="3" fontId="48" fillId="0" borderId="142" xfId="5" applyNumberFormat="1" applyFont="1" applyBorder="1" applyAlignment="1">
      <alignment horizontal="center"/>
    </xf>
    <xf numFmtId="3" fontId="48" fillId="0" borderId="147" xfId="5" applyNumberFormat="1" applyFont="1" applyBorder="1" applyAlignment="1">
      <alignment horizontal="center"/>
    </xf>
    <xf numFmtId="3" fontId="48" fillId="0" borderId="134" xfId="5" applyNumberFormat="1" applyFont="1" applyBorder="1" applyAlignment="1">
      <alignment horizontal="center" vertical="center"/>
    </xf>
    <xf numFmtId="0" fontId="48" fillId="0" borderId="34" xfId="5" applyNumberFormat="1" applyFont="1" applyBorder="1" applyAlignment="1">
      <alignment horizontal="center" vertical="center"/>
    </xf>
    <xf numFmtId="0" fontId="53" fillId="0" borderId="34" xfId="5" applyNumberFormat="1" applyFont="1" applyBorder="1" applyAlignment="1">
      <alignment horizontal="center" vertical="center"/>
    </xf>
    <xf numFmtId="0" fontId="48" fillId="0" borderId="104" xfId="5" applyNumberFormat="1" applyFont="1" applyBorder="1" applyAlignment="1">
      <alignment horizontal="center" vertical="center"/>
    </xf>
    <xf numFmtId="165" fontId="53" fillId="0" borderId="137" xfId="5" applyNumberFormat="1" applyFont="1" applyBorder="1" applyAlignment="1">
      <alignment horizontal="center" vertical="center"/>
    </xf>
    <xf numFmtId="0" fontId="48" fillId="0" borderId="97" xfId="5" applyNumberFormat="1" applyFont="1" applyBorder="1" applyAlignment="1">
      <alignment horizontal="center" vertical="center"/>
    </xf>
    <xf numFmtId="165" fontId="53" fillId="0" borderId="146" xfId="5" applyNumberFormat="1" applyFont="1" applyBorder="1" applyAlignment="1">
      <alignment horizontal="center" vertical="center"/>
    </xf>
    <xf numFmtId="3" fontId="48" fillId="0" borderId="57" xfId="5" applyNumberFormat="1" applyFont="1" applyBorder="1" applyAlignment="1">
      <alignment horizontal="center" vertical="center"/>
    </xf>
    <xf numFmtId="0" fontId="53" fillId="2" borderId="34" xfId="5" applyNumberFormat="1" applyFont="1" applyFill="1" applyBorder="1" applyAlignment="1">
      <alignment horizontal="center" vertical="center"/>
    </xf>
    <xf numFmtId="0" fontId="48" fillId="0" borderId="106" xfId="5" applyNumberFormat="1" applyFont="1" applyBorder="1" applyAlignment="1">
      <alignment horizontal="center" vertical="center"/>
    </xf>
    <xf numFmtId="165" fontId="48" fillId="0" borderId="115" xfId="5" applyNumberFormat="1" applyFont="1" applyBorder="1" applyAlignment="1">
      <alignment horizontal="center" vertical="center"/>
    </xf>
    <xf numFmtId="165" fontId="9" fillId="0" borderId="105" xfId="5" applyNumberFormat="1" applyFont="1" applyBorder="1" applyAlignment="1">
      <alignment horizontal="center"/>
    </xf>
    <xf numFmtId="165" fontId="9" fillId="0" borderId="105" xfId="5" applyNumberFormat="1" applyFont="1" applyBorder="1" applyAlignment="1">
      <alignment horizontal="center" vertical="center"/>
    </xf>
    <xf numFmtId="165" fontId="9" fillId="0" borderId="58" xfId="5" applyNumberFormat="1" applyFont="1" applyBorder="1" applyAlignment="1">
      <alignment horizontal="center" vertical="center"/>
    </xf>
    <xf numFmtId="0" fontId="12" fillId="0" borderId="58" xfId="5" applyFont="1" applyBorder="1" applyAlignment="1">
      <alignment horizontal="center" vertical="center"/>
    </xf>
    <xf numFmtId="0" fontId="53" fillId="0" borderId="137" xfId="5" applyNumberFormat="1" applyFont="1" applyBorder="1" applyAlignment="1">
      <alignment horizontal="center" vertical="center"/>
    </xf>
    <xf numFmtId="0" fontId="53" fillId="0" borderId="58" xfId="5" applyNumberFormat="1" applyFont="1" applyBorder="1" applyAlignment="1">
      <alignment horizontal="center" vertical="center"/>
    </xf>
    <xf numFmtId="165" fontId="53" fillId="0" borderId="58" xfId="5" applyNumberFormat="1" applyFont="1" applyBorder="1" applyAlignment="1">
      <alignment horizontal="center" vertical="center"/>
    </xf>
    <xf numFmtId="49" fontId="53" fillId="0" borderId="59" xfId="5" applyNumberFormat="1" applyFont="1" applyBorder="1" applyAlignment="1">
      <alignment horizontal="center"/>
    </xf>
    <xf numFmtId="1" fontId="53" fillId="0" borderId="143" xfId="5" applyNumberFormat="1" applyFont="1" applyBorder="1" applyAlignment="1">
      <alignment horizontal="center"/>
    </xf>
    <xf numFmtId="165" fontId="53" fillId="0" borderId="104" xfId="5" applyNumberFormat="1" applyFont="1" applyBorder="1" applyAlignment="1">
      <alignment horizontal="center"/>
    </xf>
    <xf numFmtId="165" fontId="53" fillId="0" borderId="105" xfId="5" applyNumberFormat="1" applyFont="1" applyBorder="1" applyAlignment="1">
      <alignment horizontal="center"/>
    </xf>
    <xf numFmtId="49" fontId="53" fillId="0" borderId="135" xfId="5" applyNumberFormat="1" applyFont="1" applyBorder="1" applyAlignment="1">
      <alignment horizontal="center"/>
    </xf>
    <xf numFmtId="1" fontId="53" fillId="0" borderId="134" xfId="5" applyNumberFormat="1" applyFont="1" applyBorder="1" applyAlignment="1">
      <alignment horizontal="center" vertical="center"/>
    </xf>
    <xf numFmtId="165" fontId="53" fillId="0" borderId="104" xfId="5" applyNumberFormat="1" applyFont="1" applyBorder="1" applyAlignment="1">
      <alignment horizontal="center" vertical="center"/>
    </xf>
    <xf numFmtId="165" fontId="48" fillId="0" borderId="97" xfId="5" applyNumberFormat="1" applyFont="1" applyBorder="1" applyAlignment="1">
      <alignment horizontal="center" vertical="center"/>
    </xf>
    <xf numFmtId="0" fontId="11" fillId="0" borderId="104" xfId="5" applyFont="1" applyBorder="1" applyAlignment="1">
      <alignment horizontal="center" vertical="center"/>
    </xf>
    <xf numFmtId="0" fontId="11" fillId="0" borderId="160" xfId="5" applyFont="1" applyBorder="1" applyAlignment="1">
      <alignment horizontal="center" vertical="center"/>
    </xf>
    <xf numFmtId="3" fontId="11" fillId="0" borderId="160" xfId="5" applyNumberFormat="1" applyFont="1" applyBorder="1" applyAlignment="1">
      <alignment horizontal="center" vertical="center"/>
    </xf>
    <xf numFmtId="3" fontId="11" fillId="0" borderId="140" xfId="5" applyNumberFormat="1" applyFont="1" applyBorder="1" applyAlignment="1">
      <alignment horizontal="center" vertical="center"/>
    </xf>
    <xf numFmtId="165" fontId="21" fillId="0" borderId="150" xfId="5" applyNumberFormat="1" applyBorder="1" applyAlignment="1">
      <alignment horizontal="center" vertical="center"/>
    </xf>
    <xf numFmtId="3" fontId="41" fillId="0" borderId="10" xfId="5" applyNumberFormat="1" applyFont="1" applyBorder="1" applyAlignment="1">
      <alignment horizontal="center" vertical="center"/>
    </xf>
    <xf numFmtId="3" fontId="41" fillId="0" borderId="67" xfId="5" applyNumberFormat="1" applyFont="1" applyBorder="1" applyAlignment="1">
      <alignment horizontal="center" vertical="center"/>
    </xf>
    <xf numFmtId="0" fontId="41" fillId="0" borderId="31" xfId="5" applyFont="1" applyBorder="1" applyAlignment="1">
      <alignment horizontal="center"/>
    </xf>
    <xf numFmtId="3" fontId="41" fillId="0" borderId="57" xfId="5" applyNumberFormat="1" applyFont="1" applyBorder="1" applyAlignment="1">
      <alignment horizontal="center"/>
    </xf>
    <xf numFmtId="3" fontId="41" fillId="0" borderId="63" xfId="5" applyNumberFormat="1" applyFont="1" applyBorder="1" applyAlignment="1">
      <alignment horizontal="right"/>
    </xf>
    <xf numFmtId="0" fontId="41" fillId="0" borderId="63" xfId="5" applyFont="1" applyBorder="1" applyAlignment="1">
      <alignment horizontal="right"/>
    </xf>
    <xf numFmtId="0" fontId="41" fillId="0" borderId="64" xfId="5" applyFont="1" applyBorder="1" applyAlignment="1">
      <alignment horizontal="right"/>
    </xf>
    <xf numFmtId="3" fontId="41" fillId="0" borderId="140" xfId="5" applyNumberFormat="1" applyFont="1" applyBorder="1" applyAlignment="1">
      <alignment horizontal="center" vertical="center"/>
    </xf>
    <xf numFmtId="0" fontId="41" fillId="0" borderId="177" xfId="5" applyFont="1" applyBorder="1" applyAlignment="1">
      <alignment horizontal="right"/>
    </xf>
    <xf numFmtId="0" fontId="41" fillId="0" borderId="66" xfId="5" applyFont="1" applyBorder="1" applyAlignment="1">
      <alignment horizontal="right"/>
    </xf>
    <xf numFmtId="3" fontId="41" fillId="0" borderId="66" xfId="5" applyNumberFormat="1" applyFont="1" applyBorder="1" applyAlignment="1">
      <alignment horizontal="right"/>
    </xf>
    <xf numFmtId="3" fontId="41" fillId="0" borderId="177" xfId="5" applyNumberFormat="1" applyFont="1" applyBorder="1" applyAlignment="1">
      <alignment horizontal="right"/>
    </xf>
    <xf numFmtId="0" fontId="41" fillId="0" borderId="67" xfId="5" applyFont="1" applyBorder="1" applyAlignment="1">
      <alignment horizontal="right"/>
    </xf>
    <xf numFmtId="0" fontId="0" fillId="0" borderId="0" xfId="0" applyAlignment="1"/>
    <xf numFmtId="0" fontId="1" fillId="0" borderId="0" xfId="5" applyFont="1" applyAlignment="1">
      <alignment horizontal="center"/>
    </xf>
    <xf numFmtId="0" fontId="69" fillId="0" borderId="0" xfId="0" applyFont="1" applyAlignment="1"/>
    <xf numFmtId="0" fontId="45" fillId="0" borderId="31" xfId="5" applyFont="1" applyBorder="1" applyAlignment="1">
      <alignment horizontal="center"/>
    </xf>
    <xf numFmtId="0" fontId="45" fillId="0" borderId="132" xfId="5" applyFont="1" applyBorder="1" applyAlignment="1">
      <alignment horizontal="center"/>
    </xf>
    <xf numFmtId="3" fontId="45" fillId="0" borderId="179" xfId="5" applyNumberFormat="1" applyFont="1" applyBorder="1" applyAlignment="1">
      <alignment horizontal="center"/>
    </xf>
    <xf numFmtId="0" fontId="45" fillId="0" borderId="68" xfId="5" applyFont="1" applyBorder="1" applyAlignment="1">
      <alignment horizontal="center"/>
    </xf>
    <xf numFmtId="3" fontId="45" fillId="0" borderId="25" xfId="5" applyNumberFormat="1" applyFont="1" applyBorder="1" applyAlignment="1">
      <alignment horizontal="center"/>
    </xf>
    <xf numFmtId="0" fontId="45" fillId="0" borderId="35" xfId="5" applyFont="1" applyBorder="1" applyAlignment="1">
      <alignment horizontal="center"/>
    </xf>
    <xf numFmtId="3" fontId="45" fillId="0" borderId="146" xfId="5" applyNumberFormat="1" applyFont="1" applyBorder="1" applyAlignment="1">
      <alignment horizontal="center"/>
    </xf>
    <xf numFmtId="3" fontId="45" fillId="0" borderId="138" xfId="5" applyNumberFormat="1" applyFont="1" applyBorder="1" applyAlignment="1">
      <alignment horizontal="center"/>
    </xf>
    <xf numFmtId="0" fontId="41" fillId="0" borderId="63" xfId="5" applyFont="1" applyBorder="1" applyAlignment="1">
      <alignment horizontal="right" vertical="center"/>
    </xf>
    <xf numFmtId="0" fontId="41" fillId="0" borderId="177" xfId="5" applyFont="1" applyBorder="1" applyAlignment="1">
      <alignment horizontal="right" vertical="center"/>
    </xf>
    <xf numFmtId="0" fontId="41" fillId="0" borderId="66" xfId="5" applyFont="1" applyBorder="1" applyAlignment="1">
      <alignment horizontal="right" vertical="center"/>
    </xf>
    <xf numFmtId="3" fontId="41" fillId="0" borderId="66" xfId="5" applyNumberFormat="1" applyFont="1" applyBorder="1" applyAlignment="1">
      <alignment horizontal="right" vertical="center"/>
    </xf>
    <xf numFmtId="0" fontId="41" fillId="0" borderId="67" xfId="5" applyFont="1" applyBorder="1" applyAlignment="1">
      <alignment horizontal="right" vertical="center"/>
    </xf>
    <xf numFmtId="0" fontId="41" fillId="0" borderId="114" xfId="5" applyFont="1" applyBorder="1" applyAlignment="1">
      <alignment horizontal="right"/>
    </xf>
    <xf numFmtId="0" fontId="41" fillId="0" borderId="133" xfId="5" applyFont="1" applyBorder="1" applyAlignment="1">
      <alignment horizontal="right"/>
    </xf>
    <xf numFmtId="0" fontId="41" fillId="0" borderId="176" xfId="5" applyFont="1" applyBorder="1" applyAlignment="1">
      <alignment horizontal="right"/>
    </xf>
    <xf numFmtId="0" fontId="41" fillId="0" borderId="148" xfId="5" applyFont="1" applyBorder="1" applyAlignment="1">
      <alignment horizontal="right"/>
    </xf>
    <xf numFmtId="0" fontId="41" fillId="0" borderId="181" xfId="5" applyFont="1" applyBorder="1" applyAlignment="1">
      <alignment horizontal="right"/>
    </xf>
    <xf numFmtId="3" fontId="41" fillId="0" borderId="8" xfId="5" applyNumberFormat="1" applyFont="1" applyBorder="1" applyAlignment="1">
      <alignment horizontal="center" vertical="center"/>
    </xf>
    <xf numFmtId="3" fontId="41" fillId="0" borderId="58" xfId="5" applyNumberFormat="1" applyFont="1" applyBorder="1" applyAlignment="1">
      <alignment horizontal="center" vertical="center"/>
    </xf>
    <xf numFmtId="3" fontId="41" fillId="0" borderId="58" xfId="5" applyNumberFormat="1" applyFont="1" applyBorder="1" applyAlignment="1">
      <alignment horizontal="right" vertical="center"/>
    </xf>
    <xf numFmtId="3" fontId="41" fillId="0" borderId="105" xfId="5" applyNumberFormat="1" applyFont="1" applyBorder="1" applyAlignment="1">
      <alignment horizontal="right" vertical="center"/>
    </xf>
    <xf numFmtId="49" fontId="9" fillId="0" borderId="0" xfId="5" applyNumberFormat="1" applyFont="1" applyBorder="1" applyAlignment="1">
      <alignment horizontal="center" readingOrder="1"/>
    </xf>
    <xf numFmtId="49" fontId="11" fillId="0" borderId="0" xfId="5" applyNumberFormat="1" applyFont="1" applyBorder="1" applyAlignment="1">
      <alignment horizontal="center" vertical="center" readingOrder="1"/>
    </xf>
    <xf numFmtId="0" fontId="11" fillId="0" borderId="0" xfId="5" applyFont="1" applyBorder="1" applyAlignment="1">
      <alignment horizontal="center" vertical="center" readingOrder="1"/>
    </xf>
    <xf numFmtId="0" fontId="13" fillId="0" borderId="116" xfId="5" applyFont="1" applyBorder="1" applyAlignment="1">
      <alignment vertical="center" readingOrder="1"/>
    </xf>
    <xf numFmtId="0" fontId="9" fillId="0" borderId="1" xfId="5" applyFont="1" applyFill="1" applyBorder="1" applyAlignment="1">
      <alignment readingOrder="1"/>
    </xf>
    <xf numFmtId="0" fontId="9" fillId="0" borderId="116" xfId="5" applyFont="1" applyFill="1" applyBorder="1" applyAlignment="1">
      <alignment readingOrder="1"/>
    </xf>
    <xf numFmtId="49" fontId="41" fillId="0" borderId="169" xfId="5" applyNumberFormat="1" applyFont="1" applyBorder="1" applyAlignment="1">
      <alignment horizontal="center" vertical="center"/>
    </xf>
    <xf numFmtId="3" fontId="48" fillId="0" borderId="165" xfId="5" applyNumberFormat="1" applyFont="1" applyBorder="1" applyAlignment="1">
      <alignment horizontal="center" vertical="center"/>
    </xf>
    <xf numFmtId="0" fontId="75" fillId="0" borderId="0" xfId="5" applyFont="1"/>
    <xf numFmtId="0" fontId="41" fillId="0" borderId="151" xfId="5" applyFont="1" applyFill="1" applyBorder="1" applyAlignment="1">
      <alignment horizontal="center" vertical="center"/>
    </xf>
    <xf numFmtId="49" fontId="41" fillId="0" borderId="190" xfId="5" applyNumberFormat="1" applyFont="1" applyFill="1" applyBorder="1" applyAlignment="1">
      <alignment horizontal="center" vertical="center"/>
    </xf>
    <xf numFmtId="165" fontId="44" fillId="0" borderId="114" xfId="5" applyNumberFormat="1" applyFont="1" applyBorder="1" applyAlignment="1">
      <alignment horizontal="center" vertical="center"/>
    </xf>
    <xf numFmtId="49" fontId="40" fillId="0" borderId="148" xfId="5" applyNumberFormat="1" applyFont="1" applyBorder="1" applyAlignment="1">
      <alignment horizontal="center" vertical="center"/>
    </xf>
    <xf numFmtId="3" fontId="44" fillId="0" borderId="25" xfId="5" applyNumberFormat="1" applyFont="1" applyBorder="1" applyAlignment="1">
      <alignment horizontal="center" vertical="center"/>
    </xf>
    <xf numFmtId="3" fontId="40" fillId="0" borderId="146" xfId="5" applyNumberFormat="1" applyFont="1" applyBorder="1" applyAlignment="1">
      <alignment horizontal="center" vertical="center"/>
    </xf>
    <xf numFmtId="0" fontId="50" fillId="0" borderId="131" xfId="5" applyFont="1" applyBorder="1" applyAlignment="1">
      <alignment horizontal="center" vertical="center"/>
    </xf>
    <xf numFmtId="0" fontId="50" fillId="0" borderId="109" xfId="5" applyFont="1" applyBorder="1" applyAlignment="1">
      <alignment horizontal="center" vertical="center"/>
    </xf>
    <xf numFmtId="0" fontId="19" fillId="0" borderId="25" xfId="5" applyNumberFormat="1" applyFont="1" applyBorder="1" applyAlignment="1">
      <alignment horizontal="right" vertical="center"/>
    </xf>
    <xf numFmtId="0" fontId="53" fillId="0" borderId="124" xfId="5" applyFont="1" applyBorder="1" applyAlignment="1">
      <alignment horizontal="right" vertical="center"/>
    </xf>
    <xf numFmtId="3" fontId="53" fillId="0" borderId="124" xfId="5" applyNumberFormat="1" applyFont="1" applyBorder="1" applyAlignment="1">
      <alignment horizontal="right" vertical="center"/>
    </xf>
    <xf numFmtId="0" fontId="53" fillId="0" borderId="125" xfId="5" applyFont="1" applyBorder="1" applyAlignment="1">
      <alignment horizontal="right" vertical="center"/>
    </xf>
    <xf numFmtId="0" fontId="53" fillId="0" borderId="31" xfId="5" applyFont="1" applyBorder="1" applyAlignment="1">
      <alignment horizontal="right" vertical="center"/>
    </xf>
    <xf numFmtId="0" fontId="53" fillId="0" borderId="126" xfId="5" applyFont="1" applyBorder="1" applyAlignment="1">
      <alignment horizontal="right" vertical="center"/>
    </xf>
    <xf numFmtId="0" fontId="9" fillId="0" borderId="0" xfId="5" applyFont="1" applyAlignment="1">
      <alignment vertical="center"/>
    </xf>
    <xf numFmtId="0" fontId="21" fillId="0" borderId="0" xfId="5" applyAlignment="1">
      <alignment vertical="center"/>
    </xf>
    <xf numFmtId="0" fontId="77" fillId="0" borderId="173" xfId="5" applyFont="1" applyBorder="1"/>
    <xf numFmtId="3" fontId="34" fillId="0" borderId="160" xfId="5" applyNumberFormat="1" applyFont="1" applyBorder="1" applyAlignment="1">
      <alignment horizontal="center"/>
    </xf>
    <xf numFmtId="3" fontId="42" fillId="0" borderId="223" xfId="5" applyNumberFormat="1" applyFont="1" applyBorder="1" applyAlignment="1">
      <alignment horizontal="center"/>
    </xf>
    <xf numFmtId="3" fontId="34" fillId="0" borderId="223" xfId="5" applyNumberFormat="1" applyFont="1" applyBorder="1" applyAlignment="1">
      <alignment horizontal="center" vertical="center"/>
    </xf>
    <xf numFmtId="49" fontId="22" fillId="0" borderId="5" xfId="5" applyNumberFormat="1" applyFont="1" applyBorder="1" applyAlignment="1">
      <alignment horizontal="center"/>
    </xf>
    <xf numFmtId="49" fontId="11" fillId="0" borderId="5" xfId="5" applyNumberFormat="1" applyFont="1" applyBorder="1" applyAlignment="1">
      <alignment horizontal="center" vertical="center"/>
    </xf>
    <xf numFmtId="165" fontId="35" fillId="0" borderId="111" xfId="5" applyNumberFormat="1" applyFont="1" applyBorder="1" applyAlignment="1">
      <alignment horizontal="center"/>
    </xf>
    <xf numFmtId="165" fontId="34" fillId="0" borderId="104" xfId="5" applyNumberFormat="1" applyFont="1" applyBorder="1" applyAlignment="1">
      <alignment horizontal="center"/>
    </xf>
    <xf numFmtId="165" fontId="34" fillId="0" borderId="111" xfId="5" applyNumberFormat="1" applyFont="1" applyBorder="1" applyAlignment="1">
      <alignment horizontal="center" vertical="center"/>
    </xf>
    <xf numFmtId="0" fontId="30" fillId="0" borderId="167" xfId="5" applyFont="1" applyBorder="1" applyAlignment="1">
      <alignment horizontal="center"/>
    </xf>
    <xf numFmtId="0" fontId="34" fillId="0" borderId="146" xfId="5" applyFont="1" applyBorder="1" applyAlignment="1">
      <alignment horizontal="center"/>
    </xf>
    <xf numFmtId="0" fontId="1" fillId="0" borderId="111" xfId="5" applyFont="1" applyBorder="1" applyAlignment="1">
      <alignment horizontal="center" vertical="center"/>
    </xf>
    <xf numFmtId="165" fontId="21" fillId="0" borderId="111" xfId="5" applyNumberFormat="1" applyBorder="1" applyAlignment="1">
      <alignment horizontal="center" vertical="center"/>
    </xf>
    <xf numFmtId="0" fontId="30" fillId="0" borderId="184" xfId="5" applyFont="1" applyBorder="1" applyAlignment="1">
      <alignment horizontal="center"/>
    </xf>
    <xf numFmtId="3" fontId="34" fillId="0" borderId="58" xfId="5" applyNumberFormat="1" applyFont="1" applyBorder="1" applyAlignment="1">
      <alignment horizontal="center"/>
    </xf>
    <xf numFmtId="3" fontId="42" fillId="0" borderId="4" xfId="5" applyNumberFormat="1" applyFont="1" applyBorder="1" applyAlignment="1">
      <alignment horizontal="center"/>
    </xf>
    <xf numFmtId="3" fontId="34" fillId="0" borderId="4" xfId="5" applyNumberFormat="1" applyFont="1" applyBorder="1" applyAlignment="1">
      <alignment horizontal="center" vertical="center"/>
    </xf>
    <xf numFmtId="3" fontId="35" fillId="0" borderId="96" xfId="5" applyNumberFormat="1" applyFont="1" applyBorder="1" applyAlignment="1">
      <alignment horizontal="center"/>
    </xf>
    <xf numFmtId="165" fontId="35" fillId="0" borderId="106" xfId="5" applyNumberFormat="1" applyFont="1" applyBorder="1" applyAlignment="1">
      <alignment horizontal="center"/>
    </xf>
    <xf numFmtId="49" fontId="22" fillId="0" borderId="88" xfId="5" applyNumberFormat="1" applyFont="1" applyBorder="1" applyAlignment="1">
      <alignment horizontal="center"/>
    </xf>
    <xf numFmtId="0" fontId="1" fillId="0" borderId="106" xfId="5" applyFont="1" applyBorder="1" applyAlignment="1">
      <alignment horizontal="center" vertical="center"/>
    </xf>
    <xf numFmtId="3" fontId="35" fillId="0" borderId="87" xfId="5" applyNumberFormat="1" applyFont="1" applyBorder="1" applyAlignment="1">
      <alignment horizontal="center"/>
    </xf>
    <xf numFmtId="165" fontId="21" fillId="0" borderId="106" xfId="5" applyNumberFormat="1" applyBorder="1" applyAlignment="1">
      <alignment horizontal="center" vertical="center"/>
    </xf>
    <xf numFmtId="165" fontId="35" fillId="0" borderId="14" xfId="5" applyNumberFormat="1" applyFont="1" applyBorder="1" applyAlignment="1">
      <alignment horizontal="center"/>
    </xf>
    <xf numFmtId="49" fontId="22" fillId="0" borderId="53" xfId="5" applyNumberFormat="1" applyFont="1" applyBorder="1" applyAlignment="1">
      <alignment horizontal="center"/>
    </xf>
    <xf numFmtId="0" fontId="1" fillId="0" borderId="14" xfId="5" applyFont="1" applyBorder="1" applyAlignment="1">
      <alignment horizontal="center" vertical="center"/>
    </xf>
    <xf numFmtId="165" fontId="21" fillId="0" borderId="14" xfId="5" applyNumberFormat="1" applyBorder="1" applyAlignment="1">
      <alignment horizontal="center" vertical="center"/>
    </xf>
    <xf numFmtId="3" fontId="35" fillId="0" borderId="41" xfId="5" applyNumberFormat="1" applyFont="1" applyBorder="1" applyAlignment="1">
      <alignment horizontal="center"/>
    </xf>
    <xf numFmtId="165" fontId="35" fillId="0" borderId="25" xfId="5" applyNumberFormat="1" applyFont="1" applyBorder="1" applyAlignment="1">
      <alignment horizontal="center"/>
    </xf>
    <xf numFmtId="49" fontId="22" fillId="0" borderId="30" xfId="5" applyNumberFormat="1" applyFont="1" applyBorder="1" applyAlignment="1">
      <alignment horizontal="center"/>
    </xf>
    <xf numFmtId="3" fontId="35" fillId="0" borderId="18" xfId="5" applyNumberFormat="1" applyFont="1" applyBorder="1" applyAlignment="1">
      <alignment horizontal="center"/>
    </xf>
    <xf numFmtId="165" fontId="21" fillId="0" borderId="25" xfId="5" applyNumberFormat="1" applyBorder="1" applyAlignment="1">
      <alignment horizontal="center" vertical="center"/>
    </xf>
    <xf numFmtId="3" fontId="35" fillId="0" borderId="99" xfId="5" applyNumberFormat="1" applyFont="1" applyBorder="1" applyAlignment="1">
      <alignment horizontal="center"/>
    </xf>
    <xf numFmtId="165" fontId="35" fillId="0" borderId="10" xfId="5" applyNumberFormat="1" applyFont="1" applyBorder="1" applyAlignment="1">
      <alignment horizontal="center"/>
    </xf>
    <xf numFmtId="0" fontId="1" fillId="0" borderId="10" xfId="5" applyFont="1" applyBorder="1" applyAlignment="1">
      <alignment horizontal="center" vertical="center"/>
    </xf>
    <xf numFmtId="3" fontId="35" fillId="0" borderId="32" xfId="5" applyNumberFormat="1" applyFont="1" applyBorder="1" applyAlignment="1">
      <alignment horizontal="center"/>
    </xf>
    <xf numFmtId="165" fontId="21" fillId="0" borderId="10" xfId="5" applyNumberFormat="1" applyBorder="1" applyAlignment="1">
      <alignment horizontal="center" vertical="center"/>
    </xf>
    <xf numFmtId="3" fontId="35" fillId="0" borderId="100" xfId="5" applyNumberFormat="1" applyFont="1" applyBorder="1" applyAlignment="1">
      <alignment horizontal="center"/>
    </xf>
    <xf numFmtId="49" fontId="22" fillId="0" borderId="11" xfId="5" applyNumberFormat="1" applyFont="1" applyBorder="1" applyAlignment="1">
      <alignment horizontal="center"/>
    </xf>
    <xf numFmtId="0" fontId="1" fillId="0" borderId="101" xfId="5" applyFont="1" applyBorder="1" applyAlignment="1">
      <alignment horizontal="center" vertical="center"/>
    </xf>
    <xf numFmtId="3" fontId="35" fillId="0" borderId="107" xfId="5" applyNumberFormat="1" applyFont="1" applyBorder="1" applyAlignment="1">
      <alignment horizontal="center"/>
    </xf>
    <xf numFmtId="165" fontId="21" fillId="0" borderId="101" xfId="5" applyNumberFormat="1" applyBorder="1" applyAlignment="1">
      <alignment horizontal="center" vertical="center"/>
    </xf>
    <xf numFmtId="0" fontId="22" fillId="0" borderId="25" xfId="5" applyFont="1" applyBorder="1" applyAlignment="1">
      <alignment horizontal="center"/>
    </xf>
    <xf numFmtId="3" fontId="22" fillId="0" borderId="41" xfId="5" applyNumberFormat="1" applyFont="1" applyBorder="1" applyAlignment="1">
      <alignment horizontal="center"/>
    </xf>
    <xf numFmtId="3" fontId="22" fillId="0" borderId="18" xfId="5" applyNumberFormat="1" applyFont="1" applyBorder="1" applyAlignment="1">
      <alignment horizontal="center"/>
    </xf>
    <xf numFmtId="0" fontId="35" fillId="0" borderId="96" xfId="5" applyFont="1" applyBorder="1" applyAlignment="1">
      <alignment horizontal="center"/>
    </xf>
    <xf numFmtId="0" fontId="21" fillId="0" borderId="106" xfId="5" applyBorder="1" applyAlignment="1">
      <alignment horizontal="center" vertical="center"/>
    </xf>
    <xf numFmtId="0" fontId="35" fillId="0" borderId="87" xfId="5" applyFont="1" applyBorder="1" applyAlignment="1">
      <alignment horizontal="center"/>
    </xf>
    <xf numFmtId="0" fontId="35" fillId="0" borderId="13" xfId="5" applyFont="1" applyBorder="1" applyAlignment="1">
      <alignment horizontal="center"/>
    </xf>
    <xf numFmtId="0" fontId="35" fillId="0" borderId="232" xfId="5" applyFont="1" applyBorder="1" applyAlignment="1">
      <alignment horizontal="center"/>
    </xf>
    <xf numFmtId="0" fontId="35" fillId="0" borderId="41" xfId="5" applyFont="1" applyBorder="1" applyAlignment="1">
      <alignment horizontal="center"/>
    </xf>
    <xf numFmtId="0" fontId="35" fillId="0" borderId="18" xfId="5" applyFont="1" applyBorder="1" applyAlignment="1">
      <alignment horizontal="center"/>
    </xf>
    <xf numFmtId="0" fontId="35" fillId="0" borderId="99" xfId="5" applyFont="1" applyBorder="1" applyAlignment="1">
      <alignment horizontal="center"/>
    </xf>
    <xf numFmtId="0" fontId="35" fillId="0" borderId="32" xfId="5" applyFont="1" applyBorder="1" applyAlignment="1">
      <alignment horizontal="center"/>
    </xf>
    <xf numFmtId="0" fontId="35" fillId="0" borderId="205" xfId="5" applyFont="1" applyBorder="1" applyAlignment="1">
      <alignment horizontal="center"/>
    </xf>
    <xf numFmtId="165" fontId="45" fillId="0" borderId="9" xfId="5" applyNumberFormat="1" applyFont="1" applyBorder="1" applyAlignment="1">
      <alignment horizontal="center"/>
    </xf>
    <xf numFmtId="49" fontId="22" fillId="0" borderId="3" xfId="5" applyNumberFormat="1" applyFont="1" applyBorder="1" applyAlignment="1">
      <alignment horizontal="center"/>
    </xf>
    <xf numFmtId="0" fontId="1" fillId="0" borderId="9" xfId="5" applyFont="1" applyBorder="1" applyAlignment="1">
      <alignment horizontal="center" vertical="center"/>
    </xf>
    <xf numFmtId="0" fontId="35" fillId="0" borderId="119" xfId="5" applyFont="1" applyBorder="1" applyAlignment="1">
      <alignment horizontal="center"/>
    </xf>
    <xf numFmtId="165" fontId="21" fillId="0" borderId="9" xfId="5" applyNumberFormat="1" applyBorder="1" applyAlignment="1">
      <alignment horizontal="center" vertical="center"/>
    </xf>
    <xf numFmtId="165" fontId="45" fillId="0" borderId="25" xfId="5" applyNumberFormat="1" applyFont="1" applyBorder="1" applyAlignment="1">
      <alignment horizontal="center"/>
    </xf>
    <xf numFmtId="3" fontId="9" fillId="0" borderId="146" xfId="5" applyNumberFormat="1" applyFont="1" applyBorder="1" applyAlignment="1">
      <alignment horizontal="center" vertical="center"/>
    </xf>
    <xf numFmtId="3" fontId="9" fillId="0" borderId="66" xfId="5" applyNumberFormat="1" applyFont="1" applyBorder="1" applyAlignment="1">
      <alignment horizontal="center" vertical="center"/>
    </xf>
    <xf numFmtId="3" fontId="48" fillId="0" borderId="48" xfId="5" applyNumberFormat="1" applyFont="1" applyBorder="1" applyAlignment="1">
      <alignment horizontal="center" vertical="center"/>
    </xf>
    <xf numFmtId="3" fontId="48" fillId="0" borderId="156" xfId="5" applyNumberFormat="1" applyFont="1" applyBorder="1" applyAlignment="1">
      <alignment horizontal="center" vertical="center"/>
    </xf>
    <xf numFmtId="3" fontId="48" fillId="0" borderId="46" xfId="5" applyNumberFormat="1" applyFont="1" applyBorder="1" applyAlignment="1">
      <alignment horizontal="center" vertical="center"/>
    </xf>
    <xf numFmtId="0" fontId="48" fillId="0" borderId="3" xfId="5" applyFont="1" applyBorder="1" applyAlignment="1">
      <alignment horizontal="center"/>
    </xf>
    <xf numFmtId="0" fontId="1" fillId="0" borderId="0" xfId="3" applyAlignment="1">
      <alignment horizontal="center"/>
    </xf>
    <xf numFmtId="0" fontId="32" fillId="0" borderId="62" xfId="3" applyFont="1" applyBorder="1" applyAlignment="1">
      <alignment horizontal="center" vertical="center"/>
    </xf>
    <xf numFmtId="3" fontId="53" fillId="0" borderId="126" xfId="3" applyNumberFormat="1" applyFont="1" applyBorder="1" applyAlignment="1">
      <alignment horizontal="center"/>
    </xf>
    <xf numFmtId="3" fontId="53" fillId="0" borderId="183" xfId="3" applyNumberFormat="1" applyFont="1" applyBorder="1" applyAlignment="1">
      <alignment horizontal="center"/>
    </xf>
    <xf numFmtId="0" fontId="51" fillId="0" borderId="40" xfId="3" applyFont="1" applyBorder="1" applyAlignment="1">
      <alignment horizontal="center"/>
    </xf>
    <xf numFmtId="0" fontId="51" fillId="0" borderId="26" xfId="3" applyFont="1" applyBorder="1" applyAlignment="1">
      <alignment horizontal="center"/>
    </xf>
    <xf numFmtId="0" fontId="51" fillId="0" borderId="123" xfId="3" applyFont="1" applyBorder="1" applyAlignment="1">
      <alignment horizontal="center"/>
    </xf>
    <xf numFmtId="0" fontId="51" fillId="0" borderId="38" xfId="3" applyFont="1" applyBorder="1" applyAlignment="1">
      <alignment horizontal="center"/>
    </xf>
    <xf numFmtId="0" fontId="51" fillId="0" borderId="150" xfId="3" applyFont="1" applyBorder="1" applyAlignment="1">
      <alignment horizontal="center"/>
    </xf>
    <xf numFmtId="0" fontId="51" fillId="0" borderId="166" xfId="3" applyFont="1" applyBorder="1" applyAlignment="1">
      <alignment horizontal="center"/>
    </xf>
    <xf numFmtId="0" fontId="1" fillId="0" borderId="32" xfId="3" applyBorder="1"/>
    <xf numFmtId="0" fontId="51" fillId="0" borderId="158" xfId="3" applyFont="1" applyBorder="1" applyAlignment="1">
      <alignment horizontal="center" vertical="center"/>
    </xf>
    <xf numFmtId="0" fontId="51" fillId="0" borderId="1" xfId="3" applyFont="1" applyBorder="1" applyAlignment="1">
      <alignment horizontal="center" vertical="center"/>
    </xf>
    <xf numFmtId="0" fontId="51" fillId="0" borderId="44" xfId="3" applyFont="1" applyBorder="1" applyAlignment="1">
      <alignment horizontal="center" vertical="center"/>
    </xf>
    <xf numFmtId="0" fontId="51" fillId="0" borderId="30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6" fillId="0" borderId="186" xfId="3" applyFont="1" applyBorder="1" applyAlignment="1">
      <alignment horizontal="center"/>
    </xf>
    <xf numFmtId="0" fontId="51" fillId="0" borderId="198" xfId="3" applyFont="1" applyBorder="1" applyAlignment="1">
      <alignment horizontal="center" vertical="center"/>
    </xf>
    <xf numFmtId="0" fontId="51" fillId="0" borderId="63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/>
    </xf>
    <xf numFmtId="0" fontId="7" fillId="0" borderId="64" xfId="3" applyFont="1" applyBorder="1" applyAlignment="1">
      <alignment horizontal="center" vertical="center"/>
    </xf>
    <xf numFmtId="0" fontId="7" fillId="0" borderId="64" xfId="3" applyFont="1" applyFill="1" applyBorder="1" applyAlignment="1">
      <alignment horizontal="center" vertical="center"/>
    </xf>
    <xf numFmtId="0" fontId="3" fillId="0" borderId="233" xfId="3" applyFont="1" applyBorder="1" applyAlignment="1">
      <alignment horizontal="center" vertical="center"/>
    </xf>
    <xf numFmtId="0" fontId="30" fillId="0" borderId="172" xfId="3" applyFont="1" applyBorder="1" applyAlignment="1">
      <alignment horizontal="center"/>
    </xf>
    <xf numFmtId="0" fontId="51" fillId="0" borderId="207" xfId="3" applyFont="1" applyBorder="1" applyAlignment="1">
      <alignment horizontal="center" vertical="center"/>
    </xf>
    <xf numFmtId="0" fontId="51" fillId="0" borderId="173" xfId="3" applyFont="1" applyBorder="1" applyAlignment="1">
      <alignment horizontal="center" vertical="center"/>
    </xf>
    <xf numFmtId="0" fontId="7" fillId="0" borderId="173" xfId="3" applyFont="1" applyBorder="1" applyAlignment="1">
      <alignment horizontal="center" vertical="center"/>
    </xf>
    <xf numFmtId="0" fontId="7" fillId="0" borderId="174" xfId="3" applyFont="1" applyBorder="1" applyAlignment="1">
      <alignment horizontal="center" vertical="center"/>
    </xf>
    <xf numFmtId="3" fontId="3" fillId="0" borderId="209" xfId="3" applyNumberFormat="1" applyFont="1" applyBorder="1" applyAlignment="1">
      <alignment horizontal="center" vertical="center"/>
    </xf>
    <xf numFmtId="0" fontId="51" fillId="0" borderId="210" xfId="3" applyFont="1" applyBorder="1" applyAlignment="1">
      <alignment horizontal="center" vertical="center"/>
    </xf>
    <xf numFmtId="0" fontId="51" fillId="0" borderId="73" xfId="3" applyFont="1" applyBorder="1" applyAlignment="1">
      <alignment horizontal="center" vertical="center"/>
    </xf>
    <xf numFmtId="0" fontId="7" fillId="0" borderId="78" xfId="3" applyFont="1" applyBorder="1" applyAlignment="1">
      <alignment horizontal="center" vertical="center"/>
    </xf>
    <xf numFmtId="1" fontId="51" fillId="0" borderId="65" xfId="3" applyNumberFormat="1" applyFont="1" applyBorder="1" applyAlignment="1">
      <alignment horizontal="center" vertical="center" wrapText="1"/>
    </xf>
    <xf numFmtId="1" fontId="51" fillId="0" borderId="63" xfId="3" applyNumberFormat="1" applyFont="1" applyBorder="1" applyAlignment="1">
      <alignment horizontal="center" vertical="center" wrapText="1"/>
    </xf>
    <xf numFmtId="1" fontId="7" fillId="0" borderId="234" xfId="3" applyNumberFormat="1" applyFont="1" applyBorder="1" applyAlignment="1">
      <alignment horizontal="center" vertical="center" wrapText="1"/>
    </xf>
    <xf numFmtId="0" fontId="31" fillId="0" borderId="86" xfId="3" applyFont="1" applyBorder="1" applyAlignment="1">
      <alignment horizontal="center"/>
    </xf>
    <xf numFmtId="0" fontId="31" fillId="0" borderId="83" xfId="3" applyFont="1" applyBorder="1" applyAlignment="1">
      <alignment horizontal="center"/>
    </xf>
    <xf numFmtId="0" fontId="1" fillId="0" borderId="0" xfId="3" applyBorder="1"/>
    <xf numFmtId="0" fontId="12" fillId="0" borderId="0" xfId="3" applyFont="1" applyBorder="1" applyAlignment="1"/>
    <xf numFmtId="0" fontId="73" fillId="0" borderId="0" xfId="3" applyFont="1" applyAlignment="1">
      <alignment horizontal="right"/>
    </xf>
    <xf numFmtId="0" fontId="41" fillId="0" borderId="174" xfId="3" applyFont="1" applyFill="1" applyBorder="1" applyAlignment="1">
      <alignment horizontal="center" vertical="center"/>
    </xf>
    <xf numFmtId="0" fontId="41" fillId="0" borderId="173" xfId="3" applyFont="1" applyBorder="1" applyAlignment="1">
      <alignment horizontal="center" vertical="center"/>
    </xf>
    <xf numFmtId="0" fontId="41" fillId="0" borderId="174" xfId="3" applyFont="1" applyBorder="1" applyAlignment="1">
      <alignment horizontal="center" vertical="center"/>
    </xf>
    <xf numFmtId="0" fontId="41" fillId="0" borderId="208" xfId="3" applyFont="1" applyFill="1" applyBorder="1" applyAlignment="1">
      <alignment horizontal="center" vertical="center"/>
    </xf>
    <xf numFmtId="0" fontId="41" fillId="0" borderId="125" xfId="3" applyFont="1" applyBorder="1" applyAlignment="1">
      <alignment horizontal="center" vertical="center"/>
    </xf>
    <xf numFmtId="0" fontId="41" fillId="0" borderId="60" xfId="3" applyFont="1" applyBorder="1" applyAlignment="1">
      <alignment horizontal="center" vertical="center"/>
    </xf>
    <xf numFmtId="0" fontId="41" fillId="0" borderId="126" xfId="3" applyFont="1" applyBorder="1" applyAlignment="1">
      <alignment horizontal="center" vertical="center"/>
    </xf>
    <xf numFmtId="0" fontId="41" fillId="0" borderId="211" xfId="3" applyFont="1" applyBorder="1" applyAlignment="1">
      <alignment horizontal="center" vertical="center"/>
    </xf>
    <xf numFmtId="0" fontId="41" fillId="0" borderId="73" xfId="3" applyFont="1" applyBorder="1" applyAlignment="1">
      <alignment horizontal="center" vertical="center"/>
    </xf>
    <xf numFmtId="0" fontId="41" fillId="0" borderId="76" xfId="3" applyFont="1" applyBorder="1" applyAlignment="1">
      <alignment horizontal="center" vertical="center"/>
    </xf>
    <xf numFmtId="0" fontId="41" fillId="0" borderId="76" xfId="3" applyFont="1" applyFill="1" applyBorder="1" applyAlignment="1">
      <alignment horizontal="center" vertical="center"/>
    </xf>
    <xf numFmtId="0" fontId="48" fillId="0" borderId="70" xfId="5" applyFont="1" applyBorder="1" applyAlignment="1">
      <alignment horizontal="center" vertical="center"/>
    </xf>
    <xf numFmtId="0" fontId="48" fillId="0" borderId="18" xfId="5" applyFont="1" applyBorder="1" applyAlignment="1">
      <alignment horizontal="center" vertical="center"/>
    </xf>
    <xf numFmtId="0" fontId="48" fillId="0" borderId="74" xfId="5" applyFont="1" applyBorder="1" applyAlignment="1">
      <alignment horizontal="center" vertical="center"/>
    </xf>
    <xf numFmtId="0" fontId="30" fillId="4" borderId="53" xfId="5" applyFont="1" applyFill="1" applyBorder="1" applyAlignment="1">
      <alignment horizontal="center" vertical="center" readingOrder="1"/>
    </xf>
    <xf numFmtId="0" fontId="46" fillId="0" borderId="158" xfId="5" applyFont="1" applyBorder="1" applyAlignment="1">
      <alignment horizontal="center" vertical="center"/>
    </xf>
    <xf numFmtId="0" fontId="46" fillId="0" borderId="30" xfId="5" applyFont="1" applyBorder="1" applyAlignment="1">
      <alignment horizontal="center" vertical="center"/>
    </xf>
    <xf numFmtId="0" fontId="30" fillId="4" borderId="3" xfId="5" applyFont="1" applyFill="1" applyBorder="1" applyAlignment="1">
      <alignment horizontal="center" vertical="center" readingOrder="1"/>
    </xf>
    <xf numFmtId="0" fontId="30" fillId="4" borderId="5" xfId="5" applyFont="1" applyFill="1" applyBorder="1" applyAlignment="1">
      <alignment horizontal="center" vertical="center" readingOrder="1"/>
    </xf>
    <xf numFmtId="165" fontId="46" fillId="0" borderId="43" xfId="5" applyNumberFormat="1" applyFont="1" applyBorder="1" applyAlignment="1">
      <alignment horizontal="center" vertical="center"/>
    </xf>
    <xf numFmtId="165" fontId="46" fillId="0" borderId="30" xfId="5" applyNumberFormat="1" applyFont="1" applyBorder="1" applyAlignment="1">
      <alignment horizontal="center" vertical="center"/>
    </xf>
    <xf numFmtId="165" fontId="46" fillId="0" borderId="44" xfId="5" applyNumberFormat="1" applyFont="1" applyBorder="1" applyAlignment="1">
      <alignment horizontal="center" vertical="center"/>
    </xf>
    <xf numFmtId="0" fontId="46" fillId="0" borderId="207" xfId="5" applyFont="1" applyBorder="1" applyAlignment="1">
      <alignment horizontal="center" vertical="center"/>
    </xf>
    <xf numFmtId="0" fontId="46" fillId="0" borderId="173" xfId="5" applyFont="1" applyBorder="1" applyAlignment="1">
      <alignment horizontal="center" vertical="center"/>
    </xf>
    <xf numFmtId="0" fontId="46" fillId="0" borderId="174" xfId="5" applyFont="1" applyBorder="1" applyAlignment="1">
      <alignment horizontal="center" vertical="center"/>
    </xf>
    <xf numFmtId="0" fontId="46" fillId="0" borderId="174" xfId="5" applyNumberFormat="1" applyFont="1" applyBorder="1" applyAlignment="1">
      <alignment horizontal="center" vertical="center"/>
    </xf>
    <xf numFmtId="165" fontId="46" fillId="2" borderId="53" xfId="5" applyNumberFormat="1" applyFont="1" applyFill="1" applyBorder="1" applyAlignment="1">
      <alignment horizontal="center" vertical="center"/>
    </xf>
    <xf numFmtId="0" fontId="30" fillId="4" borderId="209" xfId="5" applyFont="1" applyFill="1" applyBorder="1" applyAlignment="1">
      <alignment horizontal="center" vertical="center" readingOrder="1"/>
    </xf>
    <xf numFmtId="0" fontId="46" fillId="0" borderId="173" xfId="5" applyNumberFormat="1" applyFont="1" applyBorder="1" applyAlignment="1">
      <alignment horizontal="center" vertical="center"/>
    </xf>
    <xf numFmtId="3" fontId="46" fillId="0" borderId="30" xfId="5" applyNumberFormat="1" applyFont="1" applyBorder="1" applyAlignment="1">
      <alignment horizontal="center" vertical="center"/>
    </xf>
    <xf numFmtId="3" fontId="46" fillId="0" borderId="44" xfId="5" applyNumberFormat="1" applyFont="1" applyBorder="1" applyAlignment="1">
      <alignment horizontal="center" vertical="center"/>
    </xf>
    <xf numFmtId="3" fontId="46" fillId="0" borderId="174" xfId="5" applyNumberFormat="1" applyFont="1" applyBorder="1" applyAlignment="1">
      <alignment horizontal="center" vertical="center"/>
    </xf>
    <xf numFmtId="3" fontId="46" fillId="0" borderId="173" xfId="5" applyNumberFormat="1" applyFont="1" applyBorder="1" applyAlignment="1">
      <alignment horizontal="center" vertical="center"/>
    </xf>
    <xf numFmtId="0" fontId="30" fillId="4" borderId="6" xfId="5" applyFont="1" applyFill="1" applyBorder="1" applyAlignment="1">
      <alignment horizontal="center" vertical="center" readingOrder="1"/>
    </xf>
    <xf numFmtId="0" fontId="30" fillId="4" borderId="212" xfId="5" applyFont="1" applyFill="1" applyBorder="1" applyAlignment="1">
      <alignment horizontal="center" vertical="center" readingOrder="1"/>
    </xf>
    <xf numFmtId="0" fontId="31" fillId="0" borderId="81" xfId="5" applyFont="1" applyBorder="1" applyAlignment="1">
      <alignment horizontal="center" vertical="center"/>
    </xf>
    <xf numFmtId="0" fontId="31" fillId="0" borderId="82" xfId="5" applyFont="1" applyBorder="1" applyAlignment="1">
      <alignment horizontal="center" vertical="center"/>
    </xf>
    <xf numFmtId="0" fontId="31" fillId="0" borderId="85" xfId="5" applyFont="1" applyBorder="1" applyAlignment="1">
      <alignment horizontal="center" vertical="center"/>
    </xf>
    <xf numFmtId="0" fontId="31" fillId="0" borderId="56" xfId="5" applyFont="1" applyBorder="1" applyAlignment="1">
      <alignment horizontal="center" vertical="center"/>
    </xf>
    <xf numFmtId="0" fontId="31" fillId="0" borderId="86" xfId="5" applyFont="1" applyBorder="1" applyAlignment="1">
      <alignment horizontal="center" vertical="center"/>
    </xf>
    <xf numFmtId="0" fontId="31" fillId="0" borderId="87" xfId="5" applyFont="1" applyBorder="1" applyAlignment="1">
      <alignment horizontal="center" vertical="center"/>
    </xf>
    <xf numFmtId="0" fontId="31" fillId="0" borderId="88" xfId="5" applyFont="1" applyBorder="1" applyAlignment="1">
      <alignment horizontal="center" vertical="center"/>
    </xf>
    <xf numFmtId="165" fontId="31" fillId="0" borderId="88" xfId="5" applyNumberFormat="1" applyFont="1" applyBorder="1" applyAlignment="1">
      <alignment horizontal="center" vertical="center"/>
    </xf>
    <xf numFmtId="0" fontId="31" fillId="0" borderId="89" xfId="5" applyFont="1" applyBorder="1" applyAlignment="1">
      <alignment horizontal="center" vertical="center"/>
    </xf>
    <xf numFmtId="165" fontId="31" fillId="0" borderId="90" xfId="5" applyNumberFormat="1" applyFont="1" applyBorder="1" applyAlignment="1">
      <alignment horizontal="center" vertical="center"/>
    </xf>
    <xf numFmtId="165" fontId="31" fillId="0" borderId="91" xfId="5" applyNumberFormat="1" applyFont="1" applyBorder="1" applyAlignment="1">
      <alignment horizontal="center" vertical="center"/>
    </xf>
    <xf numFmtId="165" fontId="29" fillId="0" borderId="15" xfId="5" applyNumberFormat="1" applyFont="1" applyBorder="1" applyAlignment="1">
      <alignment horizontal="center"/>
    </xf>
    <xf numFmtId="165" fontId="26" fillId="0" borderId="217" xfId="5" applyNumberFormat="1" applyFont="1" applyBorder="1" applyAlignment="1">
      <alignment horizontal="center" vertical="center"/>
    </xf>
    <xf numFmtId="0" fontId="11" fillId="0" borderId="105" xfId="5" applyFont="1" applyBorder="1" applyAlignment="1">
      <alignment horizontal="center" vertical="center"/>
    </xf>
    <xf numFmtId="165" fontId="11" fillId="0" borderId="105" xfId="5" applyNumberFormat="1" applyFont="1" applyBorder="1" applyAlignment="1">
      <alignment horizontal="center" vertical="center"/>
    </xf>
    <xf numFmtId="165" fontId="11" fillId="0" borderId="104" xfId="5" applyNumberFormat="1" applyFont="1" applyBorder="1" applyAlignment="1">
      <alignment horizontal="center" vertical="center"/>
    </xf>
    <xf numFmtId="165" fontId="11" fillId="0" borderId="117" xfId="5" applyNumberFormat="1" applyFont="1" applyBorder="1" applyAlignment="1">
      <alignment horizontal="center" vertical="center"/>
    </xf>
    <xf numFmtId="0" fontId="26" fillId="0" borderId="93" xfId="5" applyFont="1" applyBorder="1" applyAlignment="1">
      <alignment horizontal="center"/>
    </xf>
    <xf numFmtId="0" fontId="26" fillId="0" borderId="94" xfId="5" applyFont="1" applyBorder="1" applyAlignment="1">
      <alignment horizontal="center"/>
    </xf>
    <xf numFmtId="0" fontId="26" fillId="0" borderId="95" xfId="5" applyFont="1" applyBorder="1" applyAlignment="1">
      <alignment horizontal="center"/>
    </xf>
    <xf numFmtId="165" fontId="27" fillId="0" borderId="98" xfId="5" applyNumberFormat="1" applyFont="1" applyBorder="1" applyAlignment="1">
      <alignment horizontal="center" vertical="center"/>
    </xf>
    <xf numFmtId="165" fontId="27" fillId="0" borderId="106" xfId="5" applyNumberFormat="1" applyFont="1" applyBorder="1" applyAlignment="1">
      <alignment horizontal="center" vertical="center"/>
    </xf>
    <xf numFmtId="165" fontId="27" fillId="0" borderId="228" xfId="5" applyNumberFormat="1" applyFont="1" applyBorder="1" applyAlignment="1">
      <alignment horizontal="center" vertical="center"/>
    </xf>
    <xf numFmtId="0" fontId="21" fillId="0" borderId="98" xfId="5" applyBorder="1"/>
    <xf numFmtId="169" fontId="1" fillId="0" borderId="0" xfId="3" applyNumberFormat="1"/>
    <xf numFmtId="0" fontId="1" fillId="0" borderId="0" xfId="1" applyAlignment="1">
      <alignment horizontal="center"/>
    </xf>
    <xf numFmtId="0" fontId="37" fillId="0" borderId="62" xfId="1" applyFont="1" applyBorder="1" applyAlignment="1">
      <alignment horizontal="center" vertical="center"/>
    </xf>
    <xf numFmtId="3" fontId="37" fillId="0" borderId="62" xfId="1" applyNumberFormat="1" applyFont="1" applyBorder="1" applyAlignment="1">
      <alignment horizontal="center" vertical="center"/>
    </xf>
    <xf numFmtId="3" fontId="37" fillId="0" borderId="66" xfId="1" applyNumberFormat="1" applyFont="1" applyBorder="1" applyAlignment="1">
      <alignment horizontal="center" vertical="center"/>
    </xf>
    <xf numFmtId="3" fontId="37" fillId="0" borderId="59" xfId="1" applyNumberFormat="1" applyFont="1" applyBorder="1" applyAlignment="1">
      <alignment horizontal="center" vertical="center"/>
    </xf>
    <xf numFmtId="3" fontId="37" fillId="0" borderId="67" xfId="1" applyNumberFormat="1" applyFont="1" applyBorder="1" applyAlignment="1">
      <alignment horizontal="center" vertical="center"/>
    </xf>
    <xf numFmtId="3" fontId="37" fillId="0" borderId="181" xfId="1" applyNumberFormat="1" applyFont="1" applyBorder="1" applyAlignment="1">
      <alignment horizontal="center" vertical="center"/>
    </xf>
    <xf numFmtId="3" fontId="37" fillId="0" borderId="177" xfId="1" applyNumberFormat="1" applyFont="1" applyBorder="1" applyAlignment="1">
      <alignment horizontal="center" vertical="center"/>
    </xf>
    <xf numFmtId="165" fontId="30" fillId="0" borderId="59" xfId="1" applyNumberFormat="1" applyFont="1" applyBorder="1" applyAlignment="1">
      <alignment horizontal="center" vertical="center"/>
    </xf>
    <xf numFmtId="0" fontId="37" fillId="0" borderId="84" xfId="1" applyFont="1" applyBorder="1" applyAlignment="1">
      <alignment horizontal="center" vertical="center"/>
    </xf>
    <xf numFmtId="166" fontId="37" fillId="0" borderId="84" xfId="1" applyNumberFormat="1" applyFont="1" applyBorder="1" applyAlignment="1">
      <alignment horizontal="center" vertical="center"/>
    </xf>
    <xf numFmtId="167" fontId="30" fillId="0" borderId="59" xfId="1" applyNumberFormat="1" applyFont="1" applyBorder="1" applyAlignment="1">
      <alignment horizontal="center" vertical="center"/>
    </xf>
    <xf numFmtId="0" fontId="13" fillId="0" borderId="181" xfId="1" applyFont="1" applyBorder="1" applyAlignment="1">
      <alignment horizontal="center"/>
    </xf>
    <xf numFmtId="0" fontId="30" fillId="2" borderId="59" xfId="1" applyFont="1" applyFill="1" applyBorder="1" applyAlignment="1">
      <alignment horizontal="center" vertical="center"/>
    </xf>
    <xf numFmtId="167" fontId="30" fillId="0" borderId="67" xfId="1" applyNumberFormat="1" applyFont="1" applyBorder="1" applyAlignment="1">
      <alignment horizontal="center" vertical="center"/>
    </xf>
    <xf numFmtId="166" fontId="37" fillId="0" borderId="83" xfId="1" applyNumberFormat="1" applyFont="1" applyBorder="1" applyAlignment="1">
      <alignment horizontal="center" vertical="center"/>
    </xf>
    <xf numFmtId="166" fontId="37" fillId="0" borderId="117" xfId="1" applyNumberFormat="1" applyFont="1" applyBorder="1" applyAlignment="1">
      <alignment horizontal="center" vertical="center"/>
    </xf>
    <xf numFmtId="165" fontId="9" fillId="0" borderId="56" xfId="1" applyNumberFormat="1" applyFont="1" applyBorder="1" applyAlignment="1">
      <alignment horizontal="center" vertical="center" readingOrder="2"/>
    </xf>
    <xf numFmtId="1" fontId="1" fillId="0" borderId="56" xfId="1" applyNumberFormat="1" applyFont="1" applyBorder="1" applyAlignment="1">
      <alignment horizontal="center" vertical="center" readingOrder="2"/>
    </xf>
    <xf numFmtId="166" fontId="1" fillId="0" borderId="56" xfId="1" applyNumberFormat="1" applyFont="1" applyBorder="1" applyAlignment="1">
      <alignment horizontal="center" vertical="center" readingOrder="2"/>
    </xf>
    <xf numFmtId="165" fontId="30" fillId="0" borderId="202" xfId="1" applyNumberFormat="1" applyFont="1" applyBorder="1" applyAlignment="1">
      <alignment horizontal="center" vertical="center"/>
    </xf>
    <xf numFmtId="0" fontId="37" fillId="0" borderId="56" xfId="1" applyFont="1" applyBorder="1" applyAlignment="1">
      <alignment horizontal="center" vertical="center"/>
    </xf>
    <xf numFmtId="166" fontId="37" fillId="0" borderId="86" xfId="1" applyNumberFormat="1" applyFont="1" applyBorder="1" applyAlignment="1">
      <alignment horizontal="center" vertical="center"/>
    </xf>
    <xf numFmtId="167" fontId="30" fillId="0" borderId="181" xfId="1" applyNumberFormat="1" applyFont="1" applyBorder="1" applyAlignment="1">
      <alignment horizontal="center" vertical="center"/>
    </xf>
    <xf numFmtId="166" fontId="37" fillId="0" borderId="88" xfId="1" applyNumberFormat="1" applyFont="1" applyBorder="1" applyAlignment="1">
      <alignment horizontal="center" vertical="center"/>
    </xf>
    <xf numFmtId="165" fontId="9" fillId="0" borderId="236" xfId="1" applyNumberFormat="1" applyFont="1" applyBorder="1" applyAlignment="1">
      <alignment horizontal="center" vertical="center" readingOrder="2"/>
    </xf>
    <xf numFmtId="1" fontId="9" fillId="0" borderId="236" xfId="1" applyNumberFormat="1" applyFont="1" applyBorder="1" applyAlignment="1">
      <alignment horizontal="center" vertical="center" readingOrder="2"/>
    </xf>
    <xf numFmtId="166" fontId="9" fillId="0" borderId="236" xfId="1" applyNumberFormat="1" applyFont="1" applyBorder="1" applyAlignment="1">
      <alignment horizontal="center" vertical="center" readingOrder="2"/>
    </xf>
    <xf numFmtId="0" fontId="1" fillId="0" borderId="52" xfId="1" applyBorder="1"/>
    <xf numFmtId="0" fontId="3" fillId="0" borderId="52" xfId="1" applyFont="1" applyBorder="1" applyAlignment="1">
      <alignment horizontal="center" vertical="center"/>
    </xf>
    <xf numFmtId="0" fontId="3" fillId="0" borderId="52" xfId="1" applyFont="1" applyBorder="1" applyAlignment="1"/>
    <xf numFmtId="0" fontId="13" fillId="0" borderId="235" xfId="1" applyFont="1" applyBorder="1" applyAlignment="1">
      <alignment horizontal="center"/>
    </xf>
    <xf numFmtId="165" fontId="30" fillId="0" borderId="67" xfId="1" applyNumberFormat="1" applyFont="1" applyBorder="1" applyAlignment="1">
      <alignment horizontal="center" vertical="center"/>
    </xf>
    <xf numFmtId="0" fontId="37" fillId="0" borderId="61" xfId="1" applyFont="1" applyBorder="1" applyAlignment="1">
      <alignment horizontal="center" vertical="center"/>
    </xf>
    <xf numFmtId="0" fontId="37" fillId="0" borderId="83" xfId="1" applyFont="1" applyBorder="1" applyAlignment="1">
      <alignment horizontal="center" vertical="center"/>
    </xf>
    <xf numFmtId="3" fontId="37" fillId="0" borderId="61" xfId="1" applyNumberFormat="1" applyFont="1" applyBorder="1" applyAlignment="1">
      <alignment horizontal="center" vertical="center"/>
    </xf>
    <xf numFmtId="166" fontId="37" fillId="0" borderId="11" xfId="1" applyNumberFormat="1" applyFont="1" applyBorder="1" applyAlignment="1">
      <alignment horizontal="center" vertical="center"/>
    </xf>
    <xf numFmtId="0" fontId="13" fillId="0" borderId="238" xfId="1" applyFont="1" applyBorder="1" applyAlignment="1">
      <alignment horizontal="center"/>
    </xf>
    <xf numFmtId="0" fontId="13" fillId="0" borderId="237" xfId="1" applyFont="1" applyBorder="1" applyAlignment="1">
      <alignment horizontal="center"/>
    </xf>
    <xf numFmtId="0" fontId="13" fillId="0" borderId="239" xfId="1" applyFont="1" applyBorder="1" applyAlignment="1">
      <alignment horizontal="center"/>
    </xf>
    <xf numFmtId="165" fontId="42" fillId="0" borderId="233" xfId="1" applyNumberFormat="1" applyFont="1" applyBorder="1" applyAlignment="1">
      <alignment horizontal="center" vertical="center"/>
    </xf>
    <xf numFmtId="166" fontId="42" fillId="0" borderId="212" xfId="1" applyNumberFormat="1" applyFont="1" applyBorder="1" applyAlignment="1">
      <alignment horizontal="center" vertical="center"/>
    </xf>
    <xf numFmtId="3" fontId="42" fillId="0" borderId="236" xfId="1" applyNumberFormat="1" applyFont="1" applyBorder="1" applyAlignment="1">
      <alignment horizontal="center" vertical="center"/>
    </xf>
    <xf numFmtId="167" fontId="42" fillId="0" borderId="233" xfId="1" applyNumberFormat="1" applyFont="1" applyBorder="1" applyAlignment="1">
      <alignment horizontal="center" vertical="center"/>
    </xf>
    <xf numFmtId="3" fontId="42" fillId="0" borderId="233" xfId="1" applyNumberFormat="1" applyFont="1" applyBorder="1" applyAlignment="1">
      <alignment horizontal="center" vertical="center"/>
    </xf>
    <xf numFmtId="166" fontId="42" fillId="0" borderId="5" xfId="1" applyNumberFormat="1" applyFont="1" applyBorder="1" applyAlignment="1">
      <alignment horizontal="center" vertical="center"/>
    </xf>
    <xf numFmtId="167" fontId="42" fillId="0" borderId="236" xfId="1" applyNumberFormat="1" applyFont="1" applyBorder="1" applyAlignment="1">
      <alignment horizontal="center" vertical="center"/>
    </xf>
    <xf numFmtId="167" fontId="53" fillId="2" borderId="62" xfId="1" applyNumberFormat="1" applyFont="1" applyFill="1" applyBorder="1" applyAlignment="1">
      <alignment horizontal="center" vertical="center"/>
    </xf>
    <xf numFmtId="0" fontId="78" fillId="0" borderId="62" xfId="1" applyFont="1" applyBorder="1" applyAlignment="1">
      <alignment vertical="center"/>
    </xf>
    <xf numFmtId="167" fontId="42" fillId="2" borderId="62" xfId="1" applyNumberFormat="1" applyFont="1" applyFill="1" applyBorder="1" applyAlignment="1">
      <alignment horizontal="center" vertical="center"/>
    </xf>
    <xf numFmtId="0" fontId="78" fillId="0" borderId="56" xfId="1" applyFont="1" applyBorder="1" applyAlignment="1">
      <alignment horizontal="center"/>
    </xf>
    <xf numFmtId="0" fontId="78" fillId="0" borderId="61" xfId="1" applyFont="1" applyBorder="1" applyAlignment="1">
      <alignment horizontal="left" vertical="top"/>
    </xf>
    <xf numFmtId="0" fontId="78" fillId="2" borderId="56" xfId="1" applyFont="1" applyFill="1" applyBorder="1" applyAlignment="1">
      <alignment horizontal="center"/>
    </xf>
    <xf numFmtId="0" fontId="78" fillId="2" borderId="61" xfId="1" applyFont="1" applyFill="1" applyBorder="1"/>
    <xf numFmtId="0" fontId="78" fillId="0" borderId="61" xfId="1" applyFont="1" applyBorder="1"/>
    <xf numFmtId="0" fontId="58" fillId="0" borderId="31" xfId="7" applyBorder="1" applyAlignment="1">
      <alignment horizontal="center"/>
    </xf>
    <xf numFmtId="0" fontId="79" fillId="0" borderId="56" xfId="1" applyNumberFormat="1" applyFont="1" applyBorder="1" applyAlignment="1">
      <alignment horizontal="center"/>
    </xf>
    <xf numFmtId="3" fontId="46" fillId="2" borderId="62" xfId="1" applyNumberFormat="1" applyFont="1" applyFill="1" applyBorder="1" applyAlignment="1">
      <alignment horizontal="center" vertical="center"/>
    </xf>
    <xf numFmtId="3" fontId="48" fillId="0" borderId="62" xfId="1" applyNumberFormat="1" applyFont="1" applyBorder="1" applyAlignment="1">
      <alignment horizontal="center" vertical="center"/>
    </xf>
    <xf numFmtId="3" fontId="48" fillId="2" borderId="62" xfId="1" applyNumberFormat="1" applyFont="1" applyFill="1" applyBorder="1" applyAlignment="1">
      <alignment horizontal="center" vertical="center"/>
    </xf>
    <xf numFmtId="0" fontId="79" fillId="0" borderId="62" xfId="1" applyNumberFormat="1" applyFont="1" applyBorder="1" applyAlignment="1">
      <alignment horizontal="left" vertical="center"/>
    </xf>
    <xf numFmtId="0" fontId="75" fillId="0" borderId="56" xfId="1" applyNumberFormat="1" applyFont="1" applyBorder="1" applyAlignment="1">
      <alignment horizontal="center"/>
    </xf>
    <xf numFmtId="0" fontId="79" fillId="0" borderId="56" xfId="1" applyNumberFormat="1" applyFont="1" applyBorder="1" applyAlignment="1">
      <alignment horizontal="right"/>
    </xf>
    <xf numFmtId="0" fontId="79" fillId="0" borderId="61" xfId="1" applyNumberFormat="1" applyFont="1" applyBorder="1" applyAlignment="1">
      <alignment horizontal="left"/>
    </xf>
    <xf numFmtId="0" fontId="75" fillId="0" borderId="62" xfId="1" applyNumberFormat="1" applyFont="1" applyBorder="1" applyAlignment="1">
      <alignment horizontal="left" vertical="center"/>
    </xf>
    <xf numFmtId="165" fontId="9" fillId="0" borderId="0" xfId="5" applyNumberFormat="1" applyFont="1" applyBorder="1"/>
    <xf numFmtId="9" fontId="1" fillId="0" borderId="0" xfId="5" applyNumberFormat="1" applyFont="1"/>
    <xf numFmtId="171" fontId="21" fillId="0" borderId="0" xfId="5" applyNumberFormat="1"/>
    <xf numFmtId="169" fontId="1" fillId="0" borderId="0" xfId="1" applyNumberFormat="1"/>
    <xf numFmtId="10" fontId="1" fillId="0" borderId="0" xfId="1" applyNumberFormat="1"/>
    <xf numFmtId="49" fontId="21" fillId="0" borderId="0" xfId="5" applyNumberFormat="1"/>
    <xf numFmtId="3" fontId="1" fillId="0" borderId="0" xfId="3" applyNumberFormat="1"/>
    <xf numFmtId="0" fontId="11" fillId="0" borderId="0" xfId="3" applyFont="1" applyAlignment="1">
      <alignment horizontal="center"/>
    </xf>
    <xf numFmtId="9" fontId="1" fillId="0" borderId="0" xfId="3" applyNumberFormat="1"/>
    <xf numFmtId="0" fontId="48" fillId="0" borderId="0" xfId="5" applyFont="1" applyBorder="1" applyAlignment="1">
      <alignment horizontal="center"/>
    </xf>
    <xf numFmtId="167" fontId="1" fillId="0" borderId="0" xfId="3" applyNumberFormat="1"/>
    <xf numFmtId="167" fontId="3" fillId="0" borderId="12" xfId="3" applyNumberFormat="1" applyFont="1" applyBorder="1" applyAlignment="1">
      <alignment horizontal="center"/>
    </xf>
    <xf numFmtId="0" fontId="1" fillId="0" borderId="116" xfId="3" applyBorder="1"/>
    <xf numFmtId="0" fontId="66" fillId="0" borderId="17" xfId="3" applyFont="1" applyBorder="1"/>
    <xf numFmtId="0" fontId="1" fillId="0" borderId="52" xfId="3" applyBorder="1"/>
    <xf numFmtId="3" fontId="3" fillId="0" borderId="159" xfId="3" applyNumberFormat="1" applyFont="1" applyBorder="1" applyAlignment="1">
      <alignment horizontal="center"/>
    </xf>
    <xf numFmtId="167" fontId="3" fillId="0" borderId="159" xfId="3" applyNumberFormat="1" applyFont="1" applyBorder="1" applyAlignment="1">
      <alignment horizontal="center"/>
    </xf>
    <xf numFmtId="0" fontId="66" fillId="0" borderId="30" xfId="3" applyFont="1" applyBorder="1"/>
    <xf numFmtId="0" fontId="67" fillId="0" borderId="12" xfId="3" applyFont="1" applyBorder="1" applyAlignment="1">
      <alignment horizontal="center"/>
    </xf>
    <xf numFmtId="3" fontId="3" fillId="2" borderId="7" xfId="3" applyNumberFormat="1" applyFont="1" applyFill="1" applyBorder="1" applyAlignment="1">
      <alignment horizontal="center"/>
    </xf>
    <xf numFmtId="0" fontId="65" fillId="0" borderId="194" xfId="3" applyFont="1" applyBorder="1"/>
    <xf numFmtId="0" fontId="65" fillId="0" borderId="159" xfId="3" applyFont="1" applyBorder="1"/>
    <xf numFmtId="3" fontId="7" fillId="0" borderId="7" xfId="3" applyNumberFormat="1" applyFont="1" applyBorder="1" applyAlignment="1">
      <alignment horizontal="center"/>
    </xf>
    <xf numFmtId="167" fontId="7" fillId="0" borderId="7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2" fontId="1" fillId="0" borderId="0" xfId="3" applyNumberFormat="1"/>
    <xf numFmtId="0" fontId="65" fillId="2" borderId="12" xfId="3" applyFont="1" applyFill="1" applyBorder="1" applyAlignment="1">
      <alignment horizontal="center"/>
    </xf>
    <xf numFmtId="167" fontId="7" fillId="0" borderId="229" xfId="3" applyNumberFormat="1" applyFont="1" applyBorder="1" applyAlignment="1">
      <alignment horizontal="center"/>
    </xf>
    <xf numFmtId="3" fontId="7" fillId="0" borderId="16" xfId="3" applyNumberFormat="1" applyFont="1" applyBorder="1" applyAlignment="1">
      <alignment horizontal="center"/>
    </xf>
    <xf numFmtId="167" fontId="7" fillId="0" borderId="16" xfId="3" applyNumberFormat="1" applyFont="1" applyBorder="1" applyAlignment="1">
      <alignment horizontal="center"/>
    </xf>
    <xf numFmtId="3" fontId="7" fillId="0" borderId="17" xfId="3" applyNumberFormat="1" applyFont="1" applyBorder="1" applyAlignment="1">
      <alignment horizontal="center"/>
    </xf>
    <xf numFmtId="167" fontId="7" fillId="0" borderId="17" xfId="3" applyNumberFormat="1" applyFont="1" applyBorder="1" applyAlignment="1">
      <alignment horizontal="center"/>
    </xf>
    <xf numFmtId="0" fontId="66" fillId="0" borderId="7" xfId="3" applyFont="1" applyBorder="1"/>
    <xf numFmtId="165" fontId="7" fillId="2" borderId="43" xfId="3" applyNumberFormat="1" applyFont="1" applyFill="1" applyBorder="1" applyAlignment="1">
      <alignment horizontal="center"/>
    </xf>
    <xf numFmtId="3" fontId="7" fillId="0" borderId="23" xfId="3" applyNumberFormat="1" applyFont="1" applyBorder="1" applyAlignment="1">
      <alignment horizontal="center"/>
    </xf>
    <xf numFmtId="0" fontId="66" fillId="0" borderId="229" xfId="3" applyFont="1" applyBorder="1"/>
    <xf numFmtId="0" fontId="7" fillId="2" borderId="229" xfId="3" applyFont="1" applyFill="1" applyBorder="1" applyAlignment="1">
      <alignment horizontal="center"/>
    </xf>
    <xf numFmtId="0" fontId="65" fillId="2" borderId="88" xfId="3" applyFont="1" applyFill="1" applyBorder="1" applyAlignment="1">
      <alignment horizontal="center"/>
    </xf>
    <xf numFmtId="0" fontId="65" fillId="2" borderId="53" xfId="3" applyFont="1" applyFill="1" applyBorder="1" applyAlignment="1">
      <alignment horizontal="center"/>
    </xf>
    <xf numFmtId="165" fontId="7" fillId="2" borderId="158" xfId="3" applyNumberFormat="1" applyFont="1" applyFill="1" applyBorder="1" applyAlignment="1">
      <alignment horizontal="center"/>
    </xf>
    <xf numFmtId="165" fontId="7" fillId="2" borderId="30" xfId="3" applyNumberFormat="1" applyFont="1" applyFill="1" applyBorder="1" applyAlignment="1">
      <alignment horizontal="center"/>
    </xf>
    <xf numFmtId="165" fontId="7" fillId="2" borderId="1" xfId="3" applyNumberFormat="1" applyFont="1" applyFill="1" applyBorder="1" applyAlignment="1">
      <alignment horizontal="center"/>
    </xf>
    <xf numFmtId="165" fontId="7" fillId="2" borderId="11" xfId="3" applyNumberFormat="1" applyFont="1" applyFill="1" applyBorder="1" applyAlignment="1">
      <alignment horizontal="center"/>
    </xf>
    <xf numFmtId="0" fontId="65" fillId="2" borderId="2" xfId="3" applyFont="1" applyFill="1" applyBorder="1" applyAlignment="1">
      <alignment horizontal="center"/>
    </xf>
    <xf numFmtId="167" fontId="7" fillId="0" borderId="23" xfId="3" applyNumberFormat="1" applyFont="1" applyBorder="1" applyAlignment="1">
      <alignment horizontal="center"/>
    </xf>
    <xf numFmtId="3" fontId="7" fillId="0" borderId="158" xfId="3" applyNumberFormat="1" applyFont="1" applyBorder="1" applyAlignment="1">
      <alignment horizontal="center"/>
    </xf>
    <xf numFmtId="3" fontId="7" fillId="0" borderId="30" xfId="3" applyNumberFormat="1" applyFont="1" applyBorder="1" applyAlignment="1">
      <alignment horizontal="center"/>
    </xf>
    <xf numFmtId="3" fontId="7" fillId="0" borderId="1" xfId="3" applyNumberFormat="1" applyFont="1" applyBorder="1" applyAlignment="1">
      <alignment horizontal="center"/>
    </xf>
    <xf numFmtId="3" fontId="7" fillId="0" borderId="43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3" fontId="7" fillId="0" borderId="11" xfId="3" applyNumberFormat="1" applyFont="1" applyBorder="1" applyAlignment="1">
      <alignment horizontal="center"/>
    </xf>
    <xf numFmtId="3" fontId="3" fillId="0" borderId="1" xfId="3" applyNumberFormat="1" applyFont="1" applyBorder="1" applyAlignment="1">
      <alignment horizontal="center"/>
    </xf>
    <xf numFmtId="0" fontId="65" fillId="2" borderId="1" xfId="3" applyFont="1" applyFill="1" applyBorder="1" applyAlignment="1">
      <alignment horizontal="center" vertical="center"/>
    </xf>
    <xf numFmtId="0" fontId="65" fillId="2" borderId="53" xfId="3" applyFont="1" applyFill="1" applyBorder="1" applyAlignment="1">
      <alignment horizontal="center" vertical="center"/>
    </xf>
    <xf numFmtId="0" fontId="66" fillId="0" borderId="158" xfId="3" applyFont="1" applyBorder="1"/>
    <xf numFmtId="0" fontId="66" fillId="0" borderId="43" xfId="3" applyFont="1" applyBorder="1"/>
    <xf numFmtId="0" fontId="1" fillId="0" borderId="1" xfId="3" applyBorder="1"/>
    <xf numFmtId="0" fontId="66" fillId="0" borderId="1" xfId="3" applyFont="1" applyBorder="1"/>
    <xf numFmtId="0" fontId="65" fillId="0" borderId="30" xfId="3" applyFont="1" applyBorder="1"/>
    <xf numFmtId="3" fontId="3" fillId="0" borderId="117" xfId="3" applyNumberFormat="1" applyFont="1" applyBorder="1" applyAlignment="1">
      <alignment horizontal="center"/>
    </xf>
    <xf numFmtId="0" fontId="65" fillId="0" borderId="43" xfId="3" applyFont="1" applyBorder="1"/>
    <xf numFmtId="0" fontId="45" fillId="2" borderId="25" xfId="3" applyFont="1" applyFill="1" applyBorder="1" applyAlignment="1">
      <alignment horizontal="center" vertical="center" wrapText="1"/>
    </xf>
    <xf numFmtId="0" fontId="44" fillId="2" borderId="25" xfId="3" applyFont="1" applyFill="1" applyBorder="1" applyAlignment="1">
      <alignment horizontal="center" vertical="center" wrapText="1"/>
    </xf>
    <xf numFmtId="0" fontId="64" fillId="2" borderId="25" xfId="3" applyFont="1" applyFill="1" applyBorder="1" applyAlignment="1">
      <alignment horizontal="center" vertical="center" wrapText="1"/>
    </xf>
    <xf numFmtId="0" fontId="41" fillId="2" borderId="146" xfId="3" applyFont="1" applyFill="1" applyBorder="1" applyAlignment="1">
      <alignment horizontal="center" vertical="center" wrapText="1"/>
    </xf>
    <xf numFmtId="0" fontId="9" fillId="0" borderId="140" xfId="7" applyFont="1" applyBorder="1" applyAlignment="1">
      <alignment horizontal="center"/>
    </xf>
    <xf numFmtId="49" fontId="15" fillId="0" borderId="222" xfId="7" applyNumberFormat="1" applyFont="1" applyBorder="1" applyAlignment="1">
      <alignment horizontal="center"/>
    </xf>
    <xf numFmtId="49" fontId="15" fillId="0" borderId="14" xfId="7" applyNumberFormat="1" applyFont="1" applyBorder="1" applyAlignment="1">
      <alignment horizontal="center"/>
    </xf>
    <xf numFmtId="49" fontId="15" fillId="0" borderId="15" xfId="7" applyNumberFormat="1" applyFont="1" applyBorder="1" applyAlignment="1">
      <alignment horizontal="center"/>
    </xf>
    <xf numFmtId="0" fontId="9" fillId="0" borderId="153" xfId="7" applyFont="1" applyBorder="1" applyAlignment="1">
      <alignment horizontal="center" vertical="center"/>
    </xf>
    <xf numFmtId="0" fontId="15" fillId="0" borderId="52" xfId="7" applyFont="1" applyBorder="1" applyAlignment="1"/>
    <xf numFmtId="0" fontId="59" fillId="4" borderId="123" xfId="7" applyFont="1" applyFill="1" applyBorder="1" applyAlignment="1">
      <alignment horizontal="center"/>
    </xf>
    <xf numFmtId="0" fontId="58" fillId="0" borderId="52" xfId="7" applyBorder="1"/>
    <xf numFmtId="0" fontId="59" fillId="4" borderId="101" xfId="7" applyFont="1" applyFill="1" applyBorder="1" applyAlignment="1">
      <alignment horizontal="center"/>
    </xf>
    <xf numFmtId="0" fontId="59" fillId="4" borderId="150" xfId="7" applyFont="1" applyFill="1" applyBorder="1" applyAlignment="1">
      <alignment horizontal="center"/>
    </xf>
    <xf numFmtId="3" fontId="9" fillId="0" borderId="134" xfId="7" applyNumberFormat="1" applyFont="1" applyBorder="1" applyAlignment="1">
      <alignment horizontal="center"/>
    </xf>
    <xf numFmtId="10" fontId="58" fillId="0" borderId="0" xfId="7" applyNumberFormat="1"/>
    <xf numFmtId="0" fontId="58" fillId="2" borderId="72" xfId="7" applyFill="1" applyBorder="1" applyAlignment="1">
      <alignment horizontal="center"/>
    </xf>
    <xf numFmtId="0" fontId="9" fillId="2" borderId="134" xfId="7" applyFont="1" applyFill="1" applyBorder="1" applyAlignment="1">
      <alignment horizontal="center"/>
    </xf>
    <xf numFmtId="165" fontId="58" fillId="2" borderId="28" xfId="7" applyNumberFormat="1" applyFill="1" applyBorder="1" applyAlignment="1">
      <alignment horizontal="center"/>
    </xf>
    <xf numFmtId="0" fontId="59" fillId="2" borderId="10" xfId="7" applyFont="1" applyFill="1" applyBorder="1" applyAlignment="1">
      <alignment horizontal="center"/>
    </xf>
    <xf numFmtId="165" fontId="58" fillId="2" borderId="28" xfId="7" applyNumberFormat="1" applyFill="1" applyBorder="1" applyAlignment="1">
      <alignment horizontal="center" vertical="center"/>
    </xf>
    <xf numFmtId="0" fontId="58" fillId="2" borderId="28" xfId="7" applyFill="1" applyBorder="1" applyAlignment="1">
      <alignment horizontal="center" vertical="center"/>
    </xf>
    <xf numFmtId="0" fontId="58" fillId="2" borderId="130" xfId="7" applyFill="1" applyBorder="1" applyAlignment="1">
      <alignment horizontal="center"/>
    </xf>
    <xf numFmtId="0" fontId="58" fillId="2" borderId="146" xfId="7" applyFill="1" applyBorder="1" applyAlignment="1">
      <alignment horizontal="center" vertical="center"/>
    </xf>
    <xf numFmtId="0" fontId="58" fillId="2" borderId="75" xfId="7" applyFill="1" applyBorder="1" applyAlignment="1">
      <alignment horizontal="center"/>
    </xf>
    <xf numFmtId="0" fontId="58" fillId="2" borderId="104" xfId="7" applyFill="1" applyBorder="1" applyAlignment="1">
      <alignment horizontal="center" vertical="center"/>
    </xf>
    <xf numFmtId="0" fontId="9" fillId="2" borderId="104" xfId="7" applyFont="1" applyFill="1" applyBorder="1" applyAlignment="1">
      <alignment horizontal="center" vertical="center"/>
    </xf>
    <xf numFmtId="165" fontId="9" fillId="2" borderId="104" xfId="7" applyNumberFormat="1" applyFont="1" applyFill="1" applyBorder="1" applyAlignment="1">
      <alignment horizontal="center"/>
    </xf>
    <xf numFmtId="0" fontId="60" fillId="2" borderId="10" xfId="7" applyFont="1" applyFill="1" applyBorder="1" applyAlignment="1">
      <alignment horizontal="center"/>
    </xf>
    <xf numFmtId="0" fontId="59" fillId="4" borderId="141" xfId="7" applyFont="1" applyFill="1" applyBorder="1" applyAlignment="1">
      <alignment horizontal="center"/>
    </xf>
    <xf numFmtId="0" fontId="59" fillId="4" borderId="149" xfId="7" applyFont="1" applyFill="1" applyBorder="1" applyAlignment="1">
      <alignment horizontal="center"/>
    </xf>
    <xf numFmtId="0" fontId="58" fillId="0" borderId="27" xfId="7" applyBorder="1" applyAlignment="1">
      <alignment horizontal="center"/>
    </xf>
    <xf numFmtId="0" fontId="59" fillId="4" borderId="147" xfId="7" applyFont="1" applyFill="1" applyBorder="1" applyAlignment="1">
      <alignment horizontal="center"/>
    </xf>
    <xf numFmtId="0" fontId="59" fillId="4" borderId="180" xfId="7" applyFont="1" applyFill="1" applyBorder="1" applyAlignment="1">
      <alignment horizontal="center"/>
    </xf>
    <xf numFmtId="0" fontId="59" fillId="2" borderId="146" xfId="7" applyFont="1" applyFill="1" applyBorder="1" applyAlignment="1">
      <alignment horizontal="center"/>
    </xf>
    <xf numFmtId="0" fontId="59" fillId="2" borderId="101" xfId="7" applyFont="1" applyFill="1" applyBorder="1" applyAlignment="1">
      <alignment horizontal="center"/>
    </xf>
    <xf numFmtId="3" fontId="9" fillId="0" borderId="135" xfId="7" applyNumberFormat="1" applyFont="1" applyBorder="1" applyAlignment="1">
      <alignment horizontal="center"/>
    </xf>
    <xf numFmtId="0" fontId="9" fillId="0" borderId="135" xfId="7" applyFont="1" applyBorder="1" applyAlignment="1">
      <alignment horizontal="center"/>
    </xf>
    <xf numFmtId="3" fontId="9" fillId="0" borderId="140" xfId="7" applyNumberFormat="1" applyFont="1" applyBorder="1" applyAlignment="1">
      <alignment horizontal="center"/>
    </xf>
    <xf numFmtId="3" fontId="9" fillId="0" borderId="57" xfId="7" applyNumberFormat="1" applyFont="1" applyBorder="1" applyAlignment="1">
      <alignment horizontal="center"/>
    </xf>
    <xf numFmtId="0" fontId="9" fillId="0" borderId="58" xfId="7" applyFont="1" applyBorder="1" applyAlignment="1">
      <alignment horizontal="center"/>
    </xf>
    <xf numFmtId="3" fontId="9" fillId="2" borderId="140" xfId="7" applyNumberFormat="1" applyFont="1" applyFill="1" applyBorder="1" applyAlignment="1">
      <alignment horizontal="center"/>
    </xf>
    <xf numFmtId="0" fontId="9" fillId="2" borderId="140" xfId="7" applyFont="1" applyFill="1" applyBorder="1" applyAlignment="1">
      <alignment horizontal="center"/>
    </xf>
    <xf numFmtId="0" fontId="60" fillId="2" borderId="123" xfId="7" applyFont="1" applyFill="1" applyBorder="1" applyAlignment="1">
      <alignment horizontal="center"/>
    </xf>
    <xf numFmtId="0" fontId="59" fillId="2" borderId="150" xfId="7" applyFont="1" applyFill="1" applyBorder="1" applyAlignment="1">
      <alignment horizontal="center"/>
    </xf>
    <xf numFmtId="165" fontId="58" fillId="2" borderId="40" xfId="7" applyNumberFormat="1" applyFill="1" applyBorder="1" applyAlignment="1">
      <alignment horizontal="center" vertical="center"/>
    </xf>
    <xf numFmtId="49" fontId="15" fillId="0" borderId="225" xfId="7" applyNumberFormat="1" applyFont="1" applyBorder="1" applyAlignment="1">
      <alignment horizontal="center"/>
    </xf>
    <xf numFmtId="0" fontId="59" fillId="2" borderId="8" xfId="7" applyFont="1" applyFill="1" applyBorder="1" applyAlignment="1">
      <alignment horizontal="center"/>
    </xf>
    <xf numFmtId="0" fontId="59" fillId="2" borderId="203" xfId="7" applyFont="1" applyFill="1" applyBorder="1" applyAlignment="1">
      <alignment horizontal="center"/>
    </xf>
    <xf numFmtId="0" fontId="58" fillId="2" borderId="122" xfId="7" applyFill="1" applyBorder="1" applyAlignment="1">
      <alignment horizontal="center"/>
    </xf>
    <xf numFmtId="0" fontId="58" fillId="2" borderId="24" xfId="7" applyFill="1" applyBorder="1" applyAlignment="1">
      <alignment horizontal="center"/>
    </xf>
    <xf numFmtId="0" fontId="58" fillId="2" borderId="42" xfId="7" applyFill="1" applyBorder="1" applyAlignment="1">
      <alignment horizontal="center"/>
    </xf>
    <xf numFmtId="0" fontId="58" fillId="2" borderId="140" xfId="7" applyFill="1" applyBorder="1" applyAlignment="1">
      <alignment horizontal="center"/>
    </xf>
    <xf numFmtId="0" fontId="58" fillId="2" borderId="168" xfId="7" applyFill="1" applyBorder="1" applyAlignment="1">
      <alignment horizontal="center"/>
    </xf>
    <xf numFmtId="0" fontId="58" fillId="0" borderId="40" xfId="7" applyNumberFormat="1" applyBorder="1" applyAlignment="1">
      <alignment horizontal="center" vertical="center"/>
    </xf>
    <xf numFmtId="0" fontId="58" fillId="0" borderId="26" xfId="7" applyNumberFormat="1" applyBorder="1" applyAlignment="1">
      <alignment horizontal="center" vertical="center"/>
    </xf>
    <xf numFmtId="0" fontId="58" fillId="0" borderId="38" xfId="7" applyNumberFormat="1" applyBorder="1" applyAlignment="1">
      <alignment horizontal="center" vertical="center"/>
    </xf>
    <xf numFmtId="3" fontId="9" fillId="0" borderId="121" xfId="7" applyNumberFormat="1" applyFont="1" applyBorder="1" applyAlignment="1">
      <alignment horizontal="center"/>
    </xf>
    <xf numFmtId="3" fontId="9" fillId="0" borderId="117" xfId="7" applyNumberFormat="1" applyFont="1" applyBorder="1" applyAlignment="1">
      <alignment horizontal="center"/>
    </xf>
    <xf numFmtId="0" fontId="9" fillId="0" borderId="121" xfId="7" applyFont="1" applyBorder="1" applyAlignment="1">
      <alignment horizontal="center"/>
    </xf>
    <xf numFmtId="0" fontId="9" fillId="0" borderId="117" xfId="7" applyFont="1" applyBorder="1" applyAlignment="1">
      <alignment horizontal="center"/>
    </xf>
    <xf numFmtId="49" fontId="15" fillId="0" borderId="123" xfId="7" applyNumberFormat="1" applyFont="1" applyBorder="1" applyAlignment="1">
      <alignment horizontal="center" vertical="center"/>
    </xf>
    <xf numFmtId="0" fontId="58" fillId="2" borderId="114" xfId="7" applyFill="1" applyBorder="1" applyAlignment="1">
      <alignment horizontal="center"/>
    </xf>
    <xf numFmtId="0" fontId="58" fillId="2" borderId="133" xfId="7" applyFill="1" applyBorder="1" applyAlignment="1">
      <alignment horizontal="center"/>
    </xf>
    <xf numFmtId="3" fontId="9" fillId="2" borderId="57" xfId="7" applyNumberFormat="1" applyFont="1" applyFill="1" applyBorder="1" applyAlignment="1">
      <alignment horizontal="center"/>
    </xf>
    <xf numFmtId="0" fontId="58" fillId="2" borderId="176" xfId="7" applyFill="1" applyBorder="1" applyAlignment="1">
      <alignment horizontal="center"/>
    </xf>
    <xf numFmtId="0" fontId="9" fillId="2" borderId="135" xfId="7" applyFont="1" applyFill="1" applyBorder="1" applyAlignment="1">
      <alignment horizontal="center"/>
    </xf>
    <xf numFmtId="0" fontId="58" fillId="0" borderId="141" xfId="7" applyBorder="1"/>
    <xf numFmtId="0" fontId="58" fillId="0" borderId="97" xfId="7" applyBorder="1"/>
    <xf numFmtId="49" fontId="15" fillId="2" borderId="141" xfId="7" applyNumberFormat="1" applyFont="1" applyFill="1" applyBorder="1" applyAlignment="1">
      <alignment horizontal="center"/>
    </xf>
    <xf numFmtId="0" fontId="58" fillId="0" borderId="225" xfId="7" applyBorder="1"/>
    <xf numFmtId="3" fontId="58" fillId="0" borderId="14" xfId="7" applyNumberFormat="1" applyBorder="1" applyAlignment="1">
      <alignment horizontal="center"/>
    </xf>
    <xf numFmtId="0" fontId="58" fillId="0" borderId="115" xfId="7" applyBorder="1"/>
    <xf numFmtId="49" fontId="15" fillId="2" borderId="149" xfId="7" applyNumberFormat="1" applyFont="1" applyFill="1" applyBorder="1" applyAlignment="1">
      <alignment horizontal="center"/>
    </xf>
    <xf numFmtId="49" fontId="15" fillId="0" borderId="241" xfId="7" applyNumberFormat="1" applyFont="1" applyBorder="1" applyAlignment="1">
      <alignment horizontal="center"/>
    </xf>
    <xf numFmtId="49" fontId="15" fillId="0" borderId="225" xfId="7" applyNumberFormat="1" applyFont="1" applyBorder="1" applyAlignment="1">
      <alignment horizontal="center" vertical="center"/>
    </xf>
    <xf numFmtId="49" fontId="15" fillId="0" borderId="15" xfId="7" applyNumberFormat="1" applyFont="1" applyBorder="1" applyAlignment="1">
      <alignment horizontal="center" vertical="center"/>
    </xf>
    <xf numFmtId="0" fontId="58" fillId="2" borderId="8" xfId="7" applyFill="1" applyBorder="1" applyAlignment="1">
      <alignment horizontal="center"/>
    </xf>
    <xf numFmtId="165" fontId="58" fillId="2" borderId="10" xfId="7" applyNumberFormat="1" applyFill="1" applyBorder="1" applyAlignment="1">
      <alignment horizontal="center" vertical="center"/>
    </xf>
    <xf numFmtId="0" fontId="58" fillId="2" borderId="10" xfId="7" applyFill="1" applyBorder="1" applyAlignment="1">
      <alignment horizontal="center" vertical="center"/>
    </xf>
    <xf numFmtId="165" fontId="58" fillId="2" borderId="123" xfId="7" applyNumberFormat="1" applyFill="1" applyBorder="1" applyAlignment="1">
      <alignment horizontal="center" vertical="center"/>
    </xf>
    <xf numFmtId="1" fontId="58" fillId="2" borderId="104" xfId="7" applyNumberFormat="1" applyFill="1" applyBorder="1" applyAlignment="1">
      <alignment horizontal="center"/>
    </xf>
    <xf numFmtId="1" fontId="58" fillId="2" borderId="104" xfId="7" applyNumberForma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/>
    </xf>
    <xf numFmtId="0" fontId="15" fillId="0" borderId="58" xfId="7" applyFont="1" applyFill="1" applyBorder="1" applyAlignment="1">
      <alignment horizontal="center"/>
    </xf>
    <xf numFmtId="0" fontId="58" fillId="0" borderId="1" xfId="7" applyBorder="1"/>
    <xf numFmtId="0" fontId="15" fillId="0" borderId="52" xfId="7" applyFont="1" applyFill="1" applyBorder="1" applyAlignment="1">
      <alignment horizontal="center"/>
    </xf>
    <xf numFmtId="0" fontId="27" fillId="0" borderId="29" xfId="7" applyFont="1" applyBorder="1"/>
    <xf numFmtId="0" fontId="27" fillId="0" borderId="37" xfId="7" applyFont="1" applyBorder="1"/>
    <xf numFmtId="0" fontId="15" fillId="0" borderId="29" xfId="7" applyFont="1" applyBorder="1" applyAlignment="1">
      <alignment horizontal="right"/>
    </xf>
    <xf numFmtId="0" fontId="18" fillId="0" borderId="21" xfId="7" applyFont="1" applyBorder="1"/>
    <xf numFmtId="0" fontId="18" fillId="0" borderId="37" xfId="7" applyFont="1" applyBorder="1"/>
    <xf numFmtId="0" fontId="18" fillId="0" borderId="29" xfId="7" applyFont="1" applyBorder="1"/>
    <xf numFmtId="0" fontId="18" fillId="0" borderId="37" xfId="7" applyFont="1" applyFill="1" applyBorder="1"/>
    <xf numFmtId="0" fontId="9" fillId="0" borderId="58" xfId="7" applyFont="1" applyFill="1" applyBorder="1" applyAlignment="1">
      <alignment horizontal="center"/>
    </xf>
    <xf numFmtId="0" fontId="18" fillId="0" borderId="29" xfId="7" applyFont="1" applyFill="1" applyBorder="1"/>
    <xf numFmtId="0" fontId="18" fillId="0" borderId="21" xfId="7" applyFont="1" applyFill="1" applyBorder="1"/>
    <xf numFmtId="0" fontId="9" fillId="0" borderId="1" xfId="7" applyFont="1" applyBorder="1"/>
    <xf numFmtId="1" fontId="58" fillId="2" borderId="121" xfId="7" applyNumberFormat="1" applyFill="1" applyBorder="1" applyAlignment="1">
      <alignment horizontal="center" vertical="center"/>
    </xf>
    <xf numFmtId="0" fontId="48" fillId="2" borderId="103" xfId="7" applyFont="1" applyFill="1" applyBorder="1" applyAlignment="1">
      <alignment horizontal="center" vertical="center"/>
    </xf>
    <xf numFmtId="0" fontId="46" fillId="2" borderId="134" xfId="7" applyFont="1" applyFill="1" applyBorder="1" applyAlignment="1">
      <alignment horizontal="center" vertical="center"/>
    </xf>
    <xf numFmtId="166" fontId="46" fillId="2" borderId="104" xfId="7" applyNumberFormat="1" applyFont="1" applyFill="1" applyBorder="1" applyAlignment="1">
      <alignment horizontal="center" vertical="center"/>
    </xf>
    <xf numFmtId="0" fontId="46" fillId="2" borderId="140" xfId="7" applyFont="1" applyFill="1" applyBorder="1" applyAlignment="1">
      <alignment horizontal="center" vertical="center"/>
    </xf>
    <xf numFmtId="0" fontId="46" fillId="2" borderId="121" xfId="7" applyFont="1" applyFill="1" applyBorder="1" applyAlignment="1">
      <alignment horizontal="center" vertical="center"/>
    </xf>
    <xf numFmtId="0" fontId="14" fillId="0" borderId="84" xfId="7" applyFont="1" applyBorder="1" applyAlignment="1">
      <alignment horizontal="center" vertical="center"/>
    </xf>
    <xf numFmtId="165" fontId="48" fillId="0" borderId="153" xfId="7" applyNumberFormat="1" applyFont="1" applyBorder="1" applyAlignment="1">
      <alignment horizontal="center" vertical="center"/>
    </xf>
    <xf numFmtId="165" fontId="48" fillId="0" borderId="240" xfId="7" applyNumberFormat="1" applyFont="1" applyBorder="1" applyAlignment="1">
      <alignment horizontal="center" vertical="center"/>
    </xf>
    <xf numFmtId="165" fontId="48" fillId="0" borderId="171" xfId="7" applyNumberFormat="1" applyFont="1" applyBorder="1" applyAlignment="1">
      <alignment horizontal="center" vertical="center"/>
    </xf>
    <xf numFmtId="0" fontId="14" fillId="0" borderId="202" xfId="7" applyFont="1" applyBorder="1" applyAlignment="1">
      <alignment horizontal="center" vertical="center"/>
    </xf>
    <xf numFmtId="0" fontId="14" fillId="0" borderId="86" xfId="7" applyFont="1" applyBorder="1" applyAlignment="1">
      <alignment horizontal="center" vertical="center"/>
    </xf>
    <xf numFmtId="0" fontId="46" fillId="0" borderId="117" xfId="7" applyFont="1" applyBorder="1" applyAlignment="1">
      <alignment horizontal="center" vertical="center"/>
    </xf>
    <xf numFmtId="0" fontId="48" fillId="0" borderId="89" xfId="7" applyFont="1" applyBorder="1" applyAlignment="1">
      <alignment horizontal="center" vertical="center"/>
    </xf>
    <xf numFmtId="0" fontId="48" fillId="0" borderId="171" xfId="7" applyFont="1" applyBorder="1" applyAlignment="1">
      <alignment horizontal="center" vertical="center"/>
    </xf>
    <xf numFmtId="165" fontId="48" fillId="0" borderId="152" xfId="7" applyNumberFormat="1" applyFont="1" applyBorder="1" applyAlignment="1">
      <alignment horizontal="center" vertical="center"/>
    </xf>
    <xf numFmtId="165" fontId="48" fillId="0" borderId="170" xfId="7" applyNumberFormat="1" applyFont="1" applyBorder="1" applyAlignment="1">
      <alignment horizontal="center" vertical="center"/>
    </xf>
    <xf numFmtId="0" fontId="81" fillId="0" borderId="0" xfId="7" applyFont="1"/>
    <xf numFmtId="3" fontId="46" fillId="0" borderId="62" xfId="7" applyNumberFormat="1" applyFont="1" applyBorder="1" applyAlignment="1">
      <alignment horizontal="center" vertical="center"/>
    </xf>
    <xf numFmtId="165" fontId="46" fillId="0" borderId="62" xfId="7" applyNumberFormat="1" applyFont="1" applyBorder="1" applyAlignment="1">
      <alignment horizontal="center" vertical="center"/>
    </xf>
    <xf numFmtId="3" fontId="48" fillId="0" borderId="90" xfId="7" applyNumberFormat="1" applyFont="1" applyBorder="1" applyAlignment="1">
      <alignment horizontal="center" vertical="center"/>
    </xf>
    <xf numFmtId="165" fontId="48" fillId="0" borderId="90" xfId="7" applyNumberFormat="1" applyFont="1" applyBorder="1" applyAlignment="1">
      <alignment horizontal="center" vertical="center"/>
    </xf>
    <xf numFmtId="0" fontId="11" fillId="2" borderId="82" xfId="7" applyFont="1" applyFill="1" applyBorder="1" applyAlignment="1">
      <alignment horizontal="center" vertical="center"/>
    </xf>
    <xf numFmtId="0" fontId="11" fillId="2" borderId="151" xfId="7" applyFont="1" applyFill="1" applyBorder="1" applyAlignment="1">
      <alignment horizontal="center" vertical="center"/>
    </xf>
    <xf numFmtId="0" fontId="19" fillId="0" borderId="62" xfId="7" applyFont="1" applyBorder="1" applyAlignment="1">
      <alignment horizontal="center" vertical="center"/>
    </xf>
    <xf numFmtId="0" fontId="12" fillId="0" borderId="84" xfId="7" applyFont="1" applyBorder="1" applyAlignment="1">
      <alignment horizontal="center" vertical="center"/>
    </xf>
    <xf numFmtId="0" fontId="14" fillId="2" borderId="41" xfId="7" applyFont="1" applyFill="1" applyBorder="1" applyAlignment="1">
      <alignment horizontal="center" vertical="center"/>
    </xf>
    <xf numFmtId="0" fontId="62" fillId="2" borderId="42" xfId="7" applyFont="1" applyFill="1" applyBorder="1" applyAlignment="1">
      <alignment horizontal="center" vertical="center"/>
    </xf>
    <xf numFmtId="166" fontId="31" fillId="2" borderId="35" xfId="7" applyNumberFormat="1" applyFont="1" applyFill="1" applyBorder="1" applyAlignment="1">
      <alignment horizontal="center" vertical="center"/>
    </xf>
    <xf numFmtId="0" fontId="31" fillId="2" borderId="133" xfId="7" applyFont="1" applyFill="1" applyBorder="1" applyAlignment="1">
      <alignment horizontal="center" vertical="center"/>
    </xf>
    <xf numFmtId="0" fontId="31" fillId="2" borderId="42" xfId="7" applyFont="1" applyFill="1" applyBorder="1" applyAlignment="1">
      <alignment horizontal="center" vertical="center"/>
    </xf>
    <xf numFmtId="0" fontId="31" fillId="2" borderId="38" xfId="7" applyFont="1" applyFill="1" applyBorder="1" applyAlignment="1">
      <alignment horizontal="center" vertical="center"/>
    </xf>
    <xf numFmtId="0" fontId="82" fillId="0" borderId="0" xfId="3" applyFont="1"/>
    <xf numFmtId="0" fontId="73" fillId="0" borderId="0" xfId="3" applyFont="1" applyAlignment="1">
      <alignment horizontal="center" vertical="center"/>
    </xf>
    <xf numFmtId="0" fontId="75" fillId="0" borderId="0" xfId="3" applyFont="1" applyBorder="1" applyAlignment="1"/>
    <xf numFmtId="0" fontId="77" fillId="0" borderId="130" xfId="3" applyFont="1" applyBorder="1" applyAlignment="1">
      <alignment horizontal="center" vertical="center"/>
    </xf>
    <xf numFmtId="3" fontId="77" fillId="0" borderId="27" xfId="3" applyNumberFormat="1" applyFont="1" applyBorder="1" applyAlignment="1">
      <alignment horizontal="center" vertical="center"/>
    </xf>
    <xf numFmtId="3" fontId="77" fillId="0" borderId="176" xfId="3" applyNumberFormat="1" applyFont="1" applyBorder="1" applyAlignment="1">
      <alignment horizontal="center"/>
    </xf>
    <xf numFmtId="0" fontId="77" fillId="0" borderId="72" xfId="3" applyFont="1" applyBorder="1" applyAlignment="1">
      <alignment horizontal="center"/>
    </xf>
    <xf numFmtId="3" fontId="77" fillId="0" borderId="31" xfId="3" applyNumberFormat="1" applyFont="1" applyBorder="1" applyAlignment="1">
      <alignment horizontal="center"/>
    </xf>
    <xf numFmtId="3" fontId="77" fillId="0" borderId="114" xfId="3" applyNumberFormat="1" applyFont="1" applyBorder="1" applyAlignment="1">
      <alignment horizontal="center"/>
    </xf>
    <xf numFmtId="0" fontId="77" fillId="0" borderId="75" xfId="3" applyFont="1" applyBorder="1" applyAlignment="1">
      <alignment horizontal="center"/>
    </xf>
    <xf numFmtId="3" fontId="77" fillId="0" borderId="34" xfId="3" applyNumberFormat="1" applyFont="1" applyBorder="1" applyAlignment="1">
      <alignment horizontal="center"/>
    </xf>
    <xf numFmtId="3" fontId="77" fillId="0" borderId="133" xfId="3" applyNumberFormat="1" applyFont="1" applyBorder="1" applyAlignment="1">
      <alignment horizontal="center"/>
    </xf>
    <xf numFmtId="0" fontId="77" fillId="2" borderId="75" xfId="3" applyFont="1" applyFill="1" applyBorder="1" applyAlignment="1">
      <alignment horizontal="center"/>
    </xf>
    <xf numFmtId="3" fontId="77" fillId="2" borderId="34" xfId="3" applyNumberFormat="1" applyFont="1" applyFill="1" applyBorder="1" applyAlignment="1">
      <alignment horizontal="center"/>
    </xf>
    <xf numFmtId="3" fontId="77" fillId="2" borderId="133" xfId="3" applyNumberFormat="1" applyFont="1" applyFill="1" applyBorder="1" applyAlignment="1">
      <alignment horizontal="center"/>
    </xf>
    <xf numFmtId="0" fontId="74" fillId="0" borderId="0" xfId="3" applyFont="1" applyBorder="1" applyAlignment="1">
      <alignment horizontal="center" vertical="center"/>
    </xf>
    <xf numFmtId="0" fontId="43" fillId="0" borderId="0" xfId="3" applyFont="1"/>
    <xf numFmtId="0" fontId="14" fillId="0" borderId="0" xfId="3" applyFont="1"/>
    <xf numFmtId="0" fontId="73" fillId="0" borderId="0" xfId="3" applyFont="1" applyAlignment="1"/>
    <xf numFmtId="0" fontId="75" fillId="0" borderId="134" xfId="3" applyFont="1" applyBorder="1" applyAlignment="1">
      <alignment horizontal="center" vertical="center"/>
    </xf>
    <xf numFmtId="0" fontId="75" fillId="0" borderId="135" xfId="3" applyFont="1" applyBorder="1" applyAlignment="1">
      <alignment horizontal="center" vertical="center"/>
    </xf>
    <xf numFmtId="0" fontId="83" fillId="0" borderId="0" xfId="3" applyFont="1"/>
    <xf numFmtId="0" fontId="53" fillId="0" borderId="130" xfId="3" applyFont="1" applyBorder="1" applyAlignment="1">
      <alignment horizontal="center" vertical="center"/>
    </xf>
    <xf numFmtId="3" fontId="53" fillId="0" borderId="176" xfId="3" applyNumberFormat="1" applyFont="1" applyBorder="1" applyAlignment="1">
      <alignment horizontal="center" vertical="center"/>
    </xf>
    <xf numFmtId="0" fontId="53" fillId="0" borderId="72" xfId="3" applyFont="1" applyBorder="1" applyAlignment="1">
      <alignment horizontal="center"/>
    </xf>
    <xf numFmtId="3" fontId="53" fillId="0" borderId="114" xfId="3" applyNumberFormat="1" applyFont="1" applyBorder="1" applyAlignment="1">
      <alignment horizontal="center"/>
    </xf>
    <xf numFmtId="0" fontId="53" fillId="0" borderId="75" xfId="3" applyFont="1" applyBorder="1" applyAlignment="1">
      <alignment horizontal="center"/>
    </xf>
    <xf numFmtId="3" fontId="53" fillId="0" borderId="133" xfId="3" applyNumberFormat="1" applyFont="1" applyBorder="1" applyAlignment="1">
      <alignment horizontal="center"/>
    </xf>
    <xf numFmtId="0" fontId="53" fillId="0" borderId="141" xfId="3" applyFont="1" applyBorder="1" applyAlignment="1">
      <alignment horizontal="center"/>
    </xf>
    <xf numFmtId="3" fontId="53" fillId="0" borderId="149" xfId="3" applyNumberFormat="1" applyFont="1" applyBorder="1" applyAlignment="1">
      <alignment horizontal="center"/>
    </xf>
    <xf numFmtId="3" fontId="53" fillId="2" borderId="148" xfId="3" applyNumberFormat="1" applyFont="1" applyFill="1" applyBorder="1" applyAlignment="1">
      <alignment horizontal="center"/>
    </xf>
    <xf numFmtId="0" fontId="53" fillId="2" borderId="147" xfId="3" applyFont="1" applyFill="1" applyBorder="1" applyAlignment="1">
      <alignment horizontal="center"/>
    </xf>
    <xf numFmtId="3" fontId="41" fillId="0" borderId="154" xfId="3" applyNumberFormat="1" applyFont="1" applyBorder="1" applyAlignment="1">
      <alignment horizontal="center" vertical="center"/>
    </xf>
    <xf numFmtId="0" fontId="48" fillId="0" borderId="152" xfId="3" applyFont="1" applyBorder="1" applyAlignment="1">
      <alignment horizontal="center" vertical="center"/>
    </xf>
    <xf numFmtId="0" fontId="46" fillId="0" borderId="0" xfId="3" applyFont="1"/>
    <xf numFmtId="0" fontId="14" fillId="0" borderId="0" xfId="3" applyFont="1" applyAlignment="1"/>
    <xf numFmtId="0" fontId="53" fillId="0" borderId="130" xfId="3" applyFont="1" applyBorder="1" applyAlignment="1">
      <alignment horizontal="center"/>
    </xf>
    <xf numFmtId="3" fontId="53" fillId="0" borderId="176" xfId="3" applyNumberFormat="1" applyFont="1" applyBorder="1" applyAlignment="1">
      <alignment horizontal="center"/>
    </xf>
    <xf numFmtId="0" fontId="46" fillId="0" borderId="72" xfId="3" applyFont="1" applyBorder="1" applyAlignment="1">
      <alignment horizontal="center"/>
    </xf>
    <xf numFmtId="0" fontId="46" fillId="0" borderId="75" xfId="3" applyFont="1" applyBorder="1" applyAlignment="1">
      <alignment horizontal="center"/>
    </xf>
    <xf numFmtId="3" fontId="48" fillId="0" borderId="114" xfId="3" applyNumberFormat="1" applyFont="1" applyBorder="1" applyAlignment="1">
      <alignment horizontal="center"/>
    </xf>
    <xf numFmtId="3" fontId="48" fillId="0" borderId="133" xfId="3" applyNumberFormat="1" applyFont="1" applyBorder="1" applyAlignment="1">
      <alignment horizontal="center"/>
    </xf>
    <xf numFmtId="3" fontId="41" fillId="0" borderId="133" xfId="3" applyNumberFormat="1" applyFont="1" applyBorder="1" applyAlignment="1">
      <alignment horizontal="center"/>
    </xf>
    <xf numFmtId="3" fontId="48" fillId="2" borderId="148" xfId="3" applyNumberFormat="1" applyFont="1" applyFill="1" applyBorder="1" applyAlignment="1">
      <alignment horizontal="center"/>
    </xf>
    <xf numFmtId="0" fontId="46" fillId="2" borderId="147" xfId="3" applyFont="1" applyFill="1" applyBorder="1" applyAlignment="1">
      <alignment horizontal="center"/>
    </xf>
    <xf numFmtId="0" fontId="45" fillId="0" borderId="139" xfId="3" applyFont="1" applyBorder="1" applyAlignment="1">
      <alignment horizontal="center" vertical="center"/>
    </xf>
    <xf numFmtId="3" fontId="41" fillId="0" borderId="126" xfId="3" applyNumberFormat="1" applyFont="1" applyBorder="1" applyAlignment="1">
      <alignment horizontal="center" vertical="center"/>
    </xf>
    <xf numFmtId="0" fontId="45" fillId="0" borderId="132" xfId="3" applyFont="1" applyBorder="1" applyAlignment="1">
      <alignment horizontal="center" vertical="center"/>
    </xf>
    <xf numFmtId="3" fontId="41" fillId="0" borderId="125" xfId="3" applyNumberFormat="1" applyFont="1" applyBorder="1" applyAlignment="1">
      <alignment horizontal="center" vertical="center"/>
    </xf>
    <xf numFmtId="0" fontId="45" fillId="0" borderId="125" xfId="3" applyFont="1" applyBorder="1" applyAlignment="1">
      <alignment horizontal="center" vertical="center"/>
    </xf>
    <xf numFmtId="0" fontId="45" fillId="2" borderId="68" xfId="3" applyFont="1" applyFill="1" applyBorder="1" applyAlignment="1">
      <alignment horizontal="center" vertical="center"/>
    </xf>
    <xf numFmtId="3" fontId="41" fillId="2" borderId="183" xfId="3" applyNumberFormat="1" applyFont="1" applyFill="1" applyBorder="1" applyAlignment="1">
      <alignment horizontal="center" vertical="center"/>
    </xf>
    <xf numFmtId="170" fontId="46" fillId="0" borderId="62" xfId="7" applyNumberFormat="1" applyFont="1" applyBorder="1" applyAlignment="1">
      <alignment horizontal="center" vertical="center"/>
    </xf>
    <xf numFmtId="170" fontId="48" fillId="0" borderId="90" xfId="7" applyNumberFormat="1" applyFont="1" applyBorder="1" applyAlignment="1">
      <alignment horizontal="center" vertical="center"/>
    </xf>
    <xf numFmtId="165" fontId="48" fillId="0" borderId="155" xfId="7" applyNumberFormat="1" applyFont="1" applyBorder="1" applyAlignment="1">
      <alignment horizontal="center" vertical="center"/>
    </xf>
    <xf numFmtId="0" fontId="82" fillId="0" borderId="0" xfId="7" applyFont="1"/>
    <xf numFmtId="0" fontId="14" fillId="0" borderId="62" xfId="7" applyFont="1" applyBorder="1" applyAlignment="1">
      <alignment horizontal="center" vertical="center"/>
    </xf>
    <xf numFmtId="0" fontId="73" fillId="0" borderId="0" xfId="7" applyFont="1" applyAlignment="1"/>
    <xf numFmtId="3" fontId="41" fillId="0" borderId="6" xfId="3" applyNumberFormat="1" applyFont="1" applyBorder="1" applyAlignment="1">
      <alignment horizontal="center" vertical="center"/>
    </xf>
    <xf numFmtId="3" fontId="41" fillId="0" borderId="212" xfId="3" applyNumberFormat="1" applyFont="1" applyBorder="1" applyAlignment="1">
      <alignment horizontal="center" vertical="center"/>
    </xf>
    <xf numFmtId="1" fontId="41" fillId="0" borderId="212" xfId="3" applyNumberFormat="1" applyFont="1" applyBorder="1" applyAlignment="1">
      <alignment horizontal="center" vertical="center"/>
    </xf>
    <xf numFmtId="0" fontId="45" fillId="2" borderId="31" xfId="3" applyFont="1" applyFill="1" applyBorder="1" applyAlignment="1">
      <alignment horizontal="center" vertical="center" wrapText="1"/>
    </xf>
    <xf numFmtId="0" fontId="64" fillId="2" borderId="31" xfId="3" applyFont="1" applyFill="1" applyBorder="1" applyAlignment="1">
      <alignment horizontal="center" vertical="center" wrapText="1"/>
    </xf>
    <xf numFmtId="0" fontId="1" fillId="0" borderId="0" xfId="3" applyBorder="1" applyAlignment="1">
      <alignment horizontal="left"/>
    </xf>
    <xf numFmtId="0" fontId="41" fillId="2" borderId="114" xfId="3" applyFont="1" applyFill="1" applyBorder="1" applyAlignment="1">
      <alignment horizontal="center" vertical="center" wrapText="1"/>
    </xf>
    <xf numFmtId="0" fontId="41" fillId="2" borderId="114" xfId="3" applyFont="1" applyFill="1" applyBorder="1" applyAlignment="1">
      <alignment horizontal="center" wrapText="1"/>
    </xf>
    <xf numFmtId="0" fontId="41" fillId="2" borderId="25" xfId="3" applyFont="1" applyFill="1" applyBorder="1" applyAlignment="1">
      <alignment horizontal="center" vertical="center" wrapText="1"/>
    </xf>
    <xf numFmtId="0" fontId="41" fillId="2" borderId="31" xfId="3" applyFont="1" applyFill="1" applyBorder="1" applyAlignment="1">
      <alignment horizontal="center" vertical="center" wrapText="1"/>
    </xf>
    <xf numFmtId="0" fontId="74" fillId="0" borderId="142" xfId="3" applyFont="1" applyBorder="1" applyAlignment="1">
      <alignment horizontal="center" vertical="center" wrapText="1" readingOrder="2"/>
    </xf>
    <xf numFmtId="0" fontId="74" fillId="2" borderId="109" xfId="3" applyFont="1" applyFill="1" applyBorder="1" applyAlignment="1">
      <alignment horizontal="center" vertical="center" wrapText="1" readingOrder="2"/>
    </xf>
    <xf numFmtId="0" fontId="74" fillId="2" borderId="109" xfId="3" applyFont="1" applyFill="1" applyBorder="1" applyAlignment="1">
      <alignment horizontal="center" vertical="center" wrapText="1"/>
    </xf>
    <xf numFmtId="0" fontId="73" fillId="2" borderId="110" xfId="3" applyFont="1" applyFill="1" applyBorder="1" applyAlignment="1">
      <alignment horizontal="center" vertical="center" wrapText="1"/>
    </xf>
    <xf numFmtId="0" fontId="74" fillId="2" borderId="131" xfId="3" applyFont="1" applyFill="1" applyBorder="1" applyAlignment="1">
      <alignment horizontal="center" vertical="center" wrapText="1"/>
    </xf>
    <xf numFmtId="0" fontId="44" fillId="0" borderId="72" xfId="3" applyFont="1" applyBorder="1" applyAlignment="1">
      <alignment horizontal="center" vertical="center"/>
    </xf>
    <xf numFmtId="0" fontId="44" fillId="0" borderId="25" xfId="3" applyFont="1" applyBorder="1" applyAlignment="1">
      <alignment horizontal="center" vertical="center"/>
    </xf>
    <xf numFmtId="0" fontId="44" fillId="0" borderId="0" xfId="3" applyFont="1" applyAlignment="1">
      <alignment horizontal="center" vertical="center"/>
    </xf>
    <xf numFmtId="0" fontId="40" fillId="0" borderId="114" xfId="3" applyFont="1" applyBorder="1" applyAlignment="1">
      <alignment horizontal="center" vertical="center"/>
    </xf>
    <xf numFmtId="0" fontId="44" fillId="0" borderId="75" xfId="3" applyFont="1" applyBorder="1" applyAlignment="1">
      <alignment horizontal="center" vertical="center"/>
    </xf>
    <xf numFmtId="0" fontId="44" fillId="0" borderId="35" xfId="3" applyFont="1" applyBorder="1" applyAlignment="1">
      <alignment horizontal="center" vertical="center"/>
    </xf>
    <xf numFmtId="0" fontId="40" fillId="0" borderId="133" xfId="3" applyFont="1" applyBorder="1" applyAlignment="1">
      <alignment horizontal="center" vertical="center"/>
    </xf>
    <xf numFmtId="0" fontId="44" fillId="2" borderId="75" xfId="3" applyFont="1" applyFill="1" applyBorder="1" applyAlignment="1">
      <alignment horizontal="center" vertical="center"/>
    </xf>
    <xf numFmtId="0" fontId="44" fillId="2" borderId="35" xfId="3" applyFont="1" applyFill="1" applyBorder="1" applyAlignment="1">
      <alignment horizontal="center" vertical="center"/>
    </xf>
    <xf numFmtId="0" fontId="40" fillId="2" borderId="133" xfId="3" applyFont="1" applyFill="1" applyBorder="1" applyAlignment="1">
      <alignment horizontal="center" vertical="center"/>
    </xf>
    <xf numFmtId="0" fontId="40" fillId="0" borderId="145" xfId="3" applyFont="1" applyBorder="1" applyAlignment="1">
      <alignment horizontal="center" vertical="center"/>
    </xf>
    <xf numFmtId="0" fontId="40" fillId="0" borderId="146" xfId="3" applyFont="1" applyBorder="1" applyAlignment="1">
      <alignment horizontal="center" vertical="center"/>
    </xf>
    <xf numFmtId="0" fontId="40" fillId="0" borderId="148" xfId="3" applyFont="1" applyBorder="1" applyAlignment="1">
      <alignment horizontal="center" vertical="center"/>
    </xf>
    <xf numFmtId="0" fontId="72" fillId="0" borderId="142" xfId="3" applyFont="1" applyBorder="1" applyAlignment="1">
      <alignment horizontal="center" vertical="center"/>
    </xf>
    <xf numFmtId="0" fontId="72" fillId="0" borderId="109" xfId="3" applyFont="1" applyBorder="1" applyAlignment="1">
      <alignment horizontal="center" vertical="center"/>
    </xf>
    <xf numFmtId="0" fontId="72" fillId="0" borderId="131" xfId="3" applyFont="1" applyBorder="1" applyAlignment="1">
      <alignment horizontal="center" vertical="center"/>
    </xf>
    <xf numFmtId="0" fontId="41" fillId="0" borderId="138" xfId="5" applyFont="1" applyBorder="1" applyAlignment="1">
      <alignment horizontal="center" vertical="center"/>
    </xf>
    <xf numFmtId="0" fontId="41" fillId="0" borderId="28" xfId="5" applyFont="1" applyBorder="1" applyAlignment="1">
      <alignment horizontal="center" vertical="center"/>
    </xf>
    <xf numFmtId="3" fontId="41" fillId="0" borderId="57" xfId="5" applyNumberFormat="1" applyFont="1" applyBorder="1" applyAlignment="1">
      <alignment horizontal="right" vertical="center"/>
    </xf>
    <xf numFmtId="3" fontId="41" fillId="0" borderId="104" xfId="5" applyNumberFormat="1" applyFont="1" applyBorder="1" applyAlignment="1">
      <alignment horizontal="right" vertical="center"/>
    </xf>
    <xf numFmtId="0" fontId="40" fillId="0" borderId="82" xfId="5" applyFont="1" applyBorder="1" applyAlignment="1">
      <alignment horizontal="center" vertical="center"/>
    </xf>
    <xf numFmtId="0" fontId="41" fillId="0" borderId="175" xfId="5" applyFont="1" applyBorder="1" applyAlignment="1">
      <alignment vertical="center"/>
    </xf>
    <xf numFmtId="3" fontId="41" fillId="0" borderId="180" xfId="5" applyNumberFormat="1" applyFont="1" applyBorder="1" applyAlignment="1">
      <alignment horizontal="right" vertical="center"/>
    </xf>
    <xf numFmtId="3" fontId="41" fillId="0" borderId="181" xfId="5" applyNumberFormat="1" applyFont="1" applyBorder="1" applyAlignment="1">
      <alignment horizontal="right" vertical="center"/>
    </xf>
    <xf numFmtId="0" fontId="41" fillId="0" borderId="135" xfId="5" applyFont="1" applyBorder="1" applyAlignment="1">
      <alignment horizontal="right"/>
    </xf>
    <xf numFmtId="3" fontId="41" fillId="0" borderId="59" xfId="5" applyNumberFormat="1" applyFont="1" applyBorder="1" applyAlignment="1">
      <alignment horizontal="right"/>
    </xf>
    <xf numFmtId="3" fontId="41" fillId="0" borderId="59" xfId="5" applyNumberFormat="1" applyFont="1" applyBorder="1" applyAlignment="1">
      <alignment horizontal="right" vertical="center"/>
    </xf>
    <xf numFmtId="3" fontId="41" fillId="0" borderId="97" xfId="5" applyNumberFormat="1" applyFont="1" applyBorder="1" applyAlignment="1">
      <alignment horizontal="right" vertical="center"/>
    </xf>
    <xf numFmtId="3" fontId="41" fillId="0" borderId="133" xfId="5" applyNumberFormat="1" applyFont="1" applyBorder="1" applyAlignment="1">
      <alignment horizontal="right" vertical="center"/>
    </xf>
    <xf numFmtId="3" fontId="41" fillId="0" borderId="114" xfId="5" applyNumberFormat="1" applyFont="1" applyBorder="1" applyAlignment="1">
      <alignment horizontal="right" vertical="center"/>
    </xf>
    <xf numFmtId="0" fontId="48" fillId="0" borderId="138" xfId="5" applyFont="1" applyBorder="1" applyAlignment="1">
      <alignment horizontal="center"/>
    </xf>
    <xf numFmtId="0" fontId="48" fillId="0" borderId="137" xfId="5" applyFont="1" applyBorder="1" applyAlignment="1">
      <alignment horizontal="center"/>
    </xf>
    <xf numFmtId="0" fontId="41" fillId="0" borderId="65" xfId="5" applyFont="1" applyBorder="1" applyAlignment="1">
      <alignment horizontal="right"/>
    </xf>
    <xf numFmtId="0" fontId="47" fillId="0" borderId="137" xfId="5" applyFont="1" applyBorder="1" applyAlignment="1">
      <alignment horizontal="center"/>
    </xf>
    <xf numFmtId="0" fontId="47" fillId="0" borderId="136" xfId="5" applyFont="1" applyBorder="1" applyAlignment="1">
      <alignment horizontal="center" vertical="center"/>
    </xf>
    <xf numFmtId="0" fontId="47" fillId="0" borderId="29" xfId="5" applyFont="1" applyBorder="1" applyAlignment="1">
      <alignment horizontal="center" vertical="center"/>
    </xf>
    <xf numFmtId="0" fontId="41" fillId="0" borderId="65" xfId="5" applyFont="1" applyBorder="1" applyAlignment="1">
      <alignment horizontal="right" vertical="center"/>
    </xf>
    <xf numFmtId="3" fontId="41" fillId="0" borderId="65" xfId="5" applyNumberFormat="1" applyFont="1" applyBorder="1" applyAlignment="1">
      <alignment horizontal="right" vertical="center"/>
    </xf>
    <xf numFmtId="0" fontId="47" fillId="0" borderId="137" xfId="5" applyFont="1" applyBorder="1" applyAlignment="1">
      <alignment horizontal="center" vertical="center"/>
    </xf>
    <xf numFmtId="0" fontId="42" fillId="0" borderId="138" xfId="5" applyFont="1" applyBorder="1" applyAlignment="1">
      <alignment horizontal="center"/>
    </xf>
    <xf numFmtId="0" fontId="42" fillId="0" borderId="137" xfId="5" applyFont="1" applyBorder="1" applyAlignment="1">
      <alignment horizontal="center"/>
    </xf>
    <xf numFmtId="0" fontId="42" fillId="0" borderId="136" xfId="5" applyFont="1" applyBorder="1" applyAlignment="1">
      <alignment horizontal="center"/>
    </xf>
    <xf numFmtId="0" fontId="42" fillId="0" borderId="29" xfId="5" applyFont="1" applyBorder="1" applyAlignment="1">
      <alignment horizontal="center"/>
    </xf>
    <xf numFmtId="0" fontId="45" fillId="0" borderId="137" xfId="5" applyFont="1" applyBorder="1" applyAlignment="1">
      <alignment horizontal="center"/>
    </xf>
    <xf numFmtId="0" fontId="45" fillId="0" borderId="136" xfId="5" applyFont="1" applyBorder="1" applyAlignment="1">
      <alignment horizontal="center" vertical="center"/>
    </xf>
    <xf numFmtId="0" fontId="41" fillId="0" borderId="136" xfId="5" applyFont="1" applyBorder="1" applyAlignment="1">
      <alignment horizontal="center" vertical="center"/>
    </xf>
    <xf numFmtId="0" fontId="41" fillId="0" borderId="137" xfId="5" applyFont="1" applyBorder="1" applyAlignment="1">
      <alignment horizontal="center" vertical="center"/>
    </xf>
    <xf numFmtId="0" fontId="45" fillId="0" borderId="137" xfId="5" applyFont="1" applyBorder="1" applyAlignment="1">
      <alignment horizontal="center" vertical="center"/>
    </xf>
    <xf numFmtId="0" fontId="45" fillId="0" borderId="29" xfId="5" applyFont="1" applyBorder="1" applyAlignment="1">
      <alignment horizontal="center"/>
    </xf>
    <xf numFmtId="0" fontId="45" fillId="0" borderId="136" xfId="5" applyFont="1" applyBorder="1" applyAlignment="1">
      <alignment horizontal="center"/>
    </xf>
    <xf numFmtId="3" fontId="45" fillId="0" borderId="137" xfId="5" applyNumberFormat="1" applyFont="1" applyBorder="1" applyAlignment="1">
      <alignment horizontal="center"/>
    </xf>
    <xf numFmtId="3" fontId="45" fillId="0" borderId="136" xfId="5" applyNumberFormat="1" applyFont="1" applyBorder="1" applyAlignment="1">
      <alignment horizontal="center" vertical="center"/>
    </xf>
    <xf numFmtId="3" fontId="45" fillId="0" borderId="137" xfId="5" applyNumberFormat="1" applyFont="1" applyBorder="1" applyAlignment="1">
      <alignment horizontal="center" vertical="center"/>
    </xf>
    <xf numFmtId="1" fontId="35" fillId="0" borderId="119" xfId="5" applyNumberFormat="1" applyFont="1" applyBorder="1" applyAlignment="1">
      <alignment horizontal="center"/>
    </xf>
    <xf numFmtId="1" fontId="35" fillId="0" borderId="18" xfId="5" applyNumberFormat="1" applyFont="1" applyBorder="1" applyAlignment="1">
      <alignment horizontal="center"/>
    </xf>
    <xf numFmtId="1" fontId="35" fillId="0" borderId="32" xfId="5" applyNumberFormat="1" applyFont="1" applyBorder="1" applyAlignment="1">
      <alignment horizontal="center"/>
    </xf>
    <xf numFmtId="1" fontId="35" fillId="0" borderId="232" xfId="5" applyNumberFormat="1" applyFont="1" applyBorder="1" applyAlignment="1">
      <alignment horizontal="center"/>
    </xf>
    <xf numFmtId="0" fontId="42" fillId="0" borderId="189" xfId="5" applyFont="1" applyBorder="1" applyAlignment="1">
      <alignment horizontal="right"/>
    </xf>
    <xf numFmtId="0" fontId="42" fillId="0" borderId="147" xfId="5" applyFont="1" applyBorder="1" applyAlignment="1">
      <alignment vertical="top"/>
    </xf>
    <xf numFmtId="0" fontId="51" fillId="0" borderId="24" xfId="3" applyFont="1" applyBorder="1" applyAlignment="1">
      <alignment horizontal="center"/>
    </xf>
    <xf numFmtId="0" fontId="7" fillId="0" borderId="24" xfId="3" applyFont="1" applyBorder="1" applyAlignment="1">
      <alignment horizontal="center"/>
    </xf>
    <xf numFmtId="0" fontId="7" fillId="0" borderId="42" xfId="3" applyFont="1" applyBorder="1" applyAlignment="1">
      <alignment horizontal="center"/>
    </xf>
    <xf numFmtId="0" fontId="7" fillId="0" borderId="168" xfId="3" applyFont="1" applyFill="1" applyBorder="1" applyAlignment="1">
      <alignment horizontal="center"/>
    </xf>
    <xf numFmtId="0" fontId="51" fillId="0" borderId="158" xfId="3" applyFont="1" applyBorder="1" applyAlignment="1">
      <alignment horizontal="center"/>
    </xf>
    <xf numFmtId="0" fontId="51" fillId="0" borderId="30" xfId="3" applyFont="1" applyBorder="1" applyAlignment="1">
      <alignment horizontal="center"/>
    </xf>
    <xf numFmtId="0" fontId="7" fillId="0" borderId="30" xfId="3" applyFont="1" applyBorder="1" applyAlignment="1">
      <alignment horizontal="center"/>
    </xf>
    <xf numFmtId="0" fontId="7" fillId="0" borderId="44" xfId="3" applyFont="1" applyBorder="1" applyAlignment="1">
      <alignment horizontal="center"/>
    </xf>
    <xf numFmtId="0" fontId="7" fillId="0" borderId="216" xfId="3" applyFont="1" applyBorder="1" applyAlignment="1">
      <alignment horizontal="center"/>
    </xf>
    <xf numFmtId="0" fontId="36" fillId="0" borderId="3" xfId="3" applyFont="1" applyBorder="1" applyAlignment="1">
      <alignment horizontal="center"/>
    </xf>
    <xf numFmtId="0" fontId="36" fillId="0" borderId="0" xfId="3" applyFont="1" applyBorder="1" applyAlignment="1">
      <alignment horizontal="center"/>
    </xf>
    <xf numFmtId="0" fontId="51" fillId="0" borderId="122" xfId="3" applyFont="1" applyBorder="1" applyAlignment="1">
      <alignment horizontal="center"/>
    </xf>
    <xf numFmtId="0" fontId="51" fillId="0" borderId="28" xfId="3" applyFont="1" applyBorder="1" applyAlignment="1">
      <alignment horizontal="center"/>
    </xf>
    <xf numFmtId="0" fontId="36" fillId="0" borderId="104" xfId="3" applyFont="1" applyBorder="1" applyAlignment="1">
      <alignment horizontal="center"/>
    </xf>
    <xf numFmtId="0" fontId="48" fillId="0" borderId="203" xfId="3" applyFont="1" applyBorder="1" applyAlignment="1">
      <alignment horizontal="center"/>
    </xf>
    <xf numFmtId="0" fontId="48" fillId="0" borderId="101" xfId="3" applyFont="1" applyBorder="1" applyAlignment="1">
      <alignment horizontal="center"/>
    </xf>
    <xf numFmtId="0" fontId="46" fillId="0" borderId="1" xfId="3" applyFont="1" applyBorder="1" applyAlignment="1">
      <alignment horizontal="center"/>
    </xf>
    <xf numFmtId="0" fontId="46" fillId="0" borderId="8" xfId="3" applyFont="1" applyBorder="1" applyAlignment="1">
      <alignment horizontal="center"/>
    </xf>
    <xf numFmtId="0" fontId="46" fillId="0" borderId="10" xfId="3" applyFont="1" applyBorder="1" applyAlignment="1">
      <alignment horizontal="center"/>
    </xf>
    <xf numFmtId="0" fontId="46" fillId="0" borderId="30" xfId="3" applyFont="1" applyBorder="1" applyAlignment="1">
      <alignment horizontal="center"/>
    </xf>
    <xf numFmtId="0" fontId="46" fillId="0" borderId="24" xfId="3" applyFont="1" applyBorder="1" applyAlignment="1">
      <alignment horizontal="center"/>
    </xf>
    <xf numFmtId="0" fontId="46" fillId="0" borderId="25" xfId="3" applyFont="1" applyBorder="1" applyAlignment="1">
      <alignment horizontal="center"/>
    </xf>
    <xf numFmtId="0" fontId="46" fillId="0" borderId="44" xfId="3" applyFont="1" applyBorder="1" applyAlignment="1">
      <alignment horizontal="center"/>
    </xf>
    <xf numFmtId="0" fontId="46" fillId="0" borderId="42" xfId="3" applyFont="1" applyBorder="1" applyAlignment="1">
      <alignment horizontal="center"/>
    </xf>
    <xf numFmtId="0" fontId="46" fillId="0" borderId="35" xfId="3" applyFont="1" applyBorder="1" applyAlignment="1">
      <alignment horizontal="center"/>
    </xf>
    <xf numFmtId="0" fontId="46" fillId="0" borderId="216" xfId="3" applyFont="1" applyBorder="1" applyAlignment="1">
      <alignment horizontal="center"/>
    </xf>
    <xf numFmtId="0" fontId="46" fillId="0" borderId="168" xfId="3" applyFont="1" applyBorder="1" applyAlignment="1">
      <alignment horizontal="center"/>
    </xf>
    <xf numFmtId="0" fontId="46" fillId="0" borderId="146" xfId="3" applyFont="1" applyBorder="1" applyAlignment="1">
      <alignment horizontal="center"/>
    </xf>
    <xf numFmtId="0" fontId="48" fillId="0" borderId="11" xfId="3" applyFont="1" applyBorder="1" applyAlignment="1">
      <alignment horizontal="center"/>
    </xf>
    <xf numFmtId="3" fontId="41" fillId="0" borderId="11" xfId="3" applyNumberFormat="1" applyFont="1" applyBorder="1" applyAlignment="1">
      <alignment horizontal="center"/>
    </xf>
    <xf numFmtId="0" fontId="41" fillId="0" borderId="203" xfId="3" applyFont="1" applyBorder="1" applyAlignment="1">
      <alignment horizontal="center"/>
    </xf>
    <xf numFmtId="0" fontId="41" fillId="0" borderId="101" xfId="3" applyFont="1" applyBorder="1" applyAlignment="1">
      <alignment horizontal="center"/>
    </xf>
    <xf numFmtId="0" fontId="41" fillId="0" borderId="150" xfId="3" applyFont="1" applyBorder="1" applyAlignment="1">
      <alignment horizontal="center"/>
    </xf>
    <xf numFmtId="3" fontId="41" fillId="0" borderId="53" xfId="3" applyNumberFormat="1" applyFont="1" applyBorder="1" applyAlignment="1">
      <alignment horizontal="center" vertical="center"/>
    </xf>
    <xf numFmtId="0" fontId="41" fillId="0" borderId="222" xfId="3" applyFont="1" applyBorder="1" applyAlignment="1">
      <alignment horizontal="center" vertical="center"/>
    </xf>
    <xf numFmtId="0" fontId="41" fillId="0" borderId="14" xfId="3" applyFont="1" applyBorder="1" applyAlignment="1">
      <alignment horizontal="center" vertical="center"/>
    </xf>
    <xf numFmtId="0" fontId="41" fillId="0" borderId="15" xfId="3" applyFont="1" applyBorder="1" applyAlignment="1">
      <alignment horizontal="center" vertical="center"/>
    </xf>
    <xf numFmtId="0" fontId="36" fillId="0" borderId="121" xfId="3" applyFont="1" applyBorder="1" applyAlignment="1">
      <alignment horizontal="center"/>
    </xf>
    <xf numFmtId="0" fontId="36" fillId="0" borderId="160" xfId="3" applyFont="1" applyBorder="1" applyAlignment="1">
      <alignment horizontal="center"/>
    </xf>
    <xf numFmtId="2" fontId="21" fillId="0" borderId="0" xfId="5" applyNumberFormat="1"/>
    <xf numFmtId="9" fontId="21" fillId="0" borderId="0" xfId="5" applyNumberFormat="1"/>
    <xf numFmtId="170" fontId="1" fillId="0" borderId="22" xfId="7" applyNumberFormat="1" applyFont="1" applyBorder="1" applyAlignment="1">
      <alignment horizontal="center"/>
    </xf>
    <xf numFmtId="170" fontId="1" fillId="0" borderId="26" xfId="7" applyNumberFormat="1" applyFont="1" applyBorder="1" applyAlignment="1">
      <alignment horizontal="center"/>
    </xf>
    <xf numFmtId="170" fontId="1" fillId="0" borderId="38" xfId="7" applyNumberFormat="1" applyFont="1" applyBorder="1" applyAlignment="1">
      <alignment horizontal="center"/>
    </xf>
    <xf numFmtId="170" fontId="1" fillId="0" borderId="226" xfId="7" applyNumberFormat="1" applyFont="1" applyBorder="1" applyAlignment="1">
      <alignment horizontal="center"/>
    </xf>
    <xf numFmtId="170" fontId="1" fillId="0" borderId="123" xfId="7" applyNumberFormat="1" applyFont="1" applyBorder="1" applyAlignment="1">
      <alignment horizontal="center"/>
    </xf>
    <xf numFmtId="170" fontId="1" fillId="0" borderId="40" xfId="7" applyNumberFormat="1" applyFont="1" applyBorder="1" applyAlignment="1">
      <alignment horizontal="center"/>
    </xf>
    <xf numFmtId="170" fontId="9" fillId="0" borderId="217" xfId="7" applyNumberFormat="1" applyFont="1" applyBorder="1" applyAlignment="1">
      <alignment horizontal="center"/>
    </xf>
    <xf numFmtId="172" fontId="9" fillId="0" borderId="217" xfId="7" applyNumberFormat="1" applyFont="1" applyBorder="1" applyAlignment="1">
      <alignment horizontal="center"/>
    </xf>
    <xf numFmtId="170" fontId="1" fillId="0" borderId="25" xfId="7" applyNumberFormat="1" applyFont="1" applyBorder="1" applyAlignment="1">
      <alignment horizontal="center" vertical="center"/>
    </xf>
    <xf numFmtId="170" fontId="1" fillId="0" borderId="28" xfId="7" applyNumberFormat="1" applyFont="1" applyBorder="1" applyAlignment="1">
      <alignment horizontal="center" vertical="center"/>
    </xf>
    <xf numFmtId="170" fontId="1" fillId="0" borderId="10" xfId="7" applyNumberFormat="1" applyFont="1" applyBorder="1" applyAlignment="1">
      <alignment horizontal="center" vertical="center"/>
    </xf>
    <xf numFmtId="170" fontId="1" fillId="0" borderId="35" xfId="7" applyNumberFormat="1" applyFont="1" applyBorder="1" applyAlignment="1">
      <alignment horizontal="center" vertical="center"/>
    </xf>
    <xf numFmtId="170" fontId="9" fillId="0" borderId="5" xfId="7" applyNumberFormat="1" applyFont="1" applyBorder="1" applyAlignment="1">
      <alignment horizontal="center" vertical="center"/>
    </xf>
    <xf numFmtId="170" fontId="58" fillId="0" borderId="28" xfId="7" applyNumberFormat="1" applyBorder="1" applyAlignment="1">
      <alignment horizontal="center"/>
    </xf>
    <xf numFmtId="170" fontId="1" fillId="0" borderId="20" xfId="7" applyNumberFormat="1" applyFont="1" applyBorder="1" applyAlignment="1">
      <alignment horizontal="center" vertical="center"/>
    </xf>
    <xf numFmtId="170" fontId="58" fillId="0" borderId="25" xfId="7" applyNumberFormat="1" applyBorder="1" applyAlignment="1">
      <alignment horizontal="center"/>
    </xf>
    <xf numFmtId="170" fontId="9" fillId="0" borderId="105" xfId="7" applyNumberFormat="1" applyFont="1" applyBorder="1" applyAlignment="1">
      <alignment horizontal="center"/>
    </xf>
    <xf numFmtId="170" fontId="9" fillId="0" borderId="104" xfId="7" applyNumberFormat="1" applyFont="1" applyBorder="1" applyAlignment="1">
      <alignment horizontal="center"/>
    </xf>
    <xf numFmtId="170" fontId="9" fillId="0" borderId="58" xfId="7" applyNumberFormat="1" applyFont="1" applyBorder="1" applyAlignment="1">
      <alignment horizontal="center"/>
    </xf>
    <xf numFmtId="170" fontId="58" fillId="0" borderId="35" xfId="7" applyNumberFormat="1" applyBorder="1" applyAlignment="1">
      <alignment horizontal="center"/>
    </xf>
    <xf numFmtId="170" fontId="58" fillId="0" borderId="14" xfId="7" applyNumberFormat="1" applyBorder="1" applyAlignment="1">
      <alignment horizontal="center"/>
    </xf>
    <xf numFmtId="170" fontId="9" fillId="0" borderId="134" xfId="7" applyNumberFormat="1" applyFont="1" applyBorder="1" applyAlignment="1">
      <alignment horizontal="center"/>
    </xf>
    <xf numFmtId="170" fontId="58" fillId="2" borderId="25" xfId="7" applyNumberFormat="1" applyFill="1" applyBorder="1" applyAlignment="1">
      <alignment horizontal="center"/>
    </xf>
    <xf numFmtId="170" fontId="9" fillId="2" borderId="104" xfId="7" applyNumberFormat="1" applyFont="1" applyFill="1" applyBorder="1" applyAlignment="1">
      <alignment horizontal="center"/>
    </xf>
    <xf numFmtId="170" fontId="9" fillId="2" borderId="58" xfId="7" applyNumberFormat="1" applyFont="1" applyFill="1" applyBorder="1" applyAlignment="1">
      <alignment horizontal="center"/>
    </xf>
    <xf numFmtId="170" fontId="9" fillId="2" borderId="140" xfId="7" applyNumberFormat="1" applyFont="1" applyFill="1" applyBorder="1" applyAlignment="1">
      <alignment horizontal="center"/>
    </xf>
    <xf numFmtId="170" fontId="58" fillId="2" borderId="35" xfId="7" applyNumberFormat="1" applyFill="1" applyBorder="1" applyAlignment="1">
      <alignment horizontal="center"/>
    </xf>
    <xf numFmtId="170" fontId="9" fillId="0" borderId="140" xfId="7" applyNumberFormat="1" applyFont="1" applyBorder="1" applyAlignment="1">
      <alignment horizontal="center"/>
    </xf>
    <xf numFmtId="170" fontId="58" fillId="2" borderId="28" xfId="7" applyNumberFormat="1" applyFill="1" applyBorder="1" applyAlignment="1">
      <alignment horizontal="center"/>
    </xf>
    <xf numFmtId="170" fontId="58" fillId="2" borderId="104" xfId="7" applyNumberFormat="1" applyFill="1" applyBorder="1" applyAlignment="1">
      <alignment horizontal="center"/>
    </xf>
    <xf numFmtId="170" fontId="58" fillId="2" borderId="146" xfId="7" applyNumberFormat="1" applyFill="1" applyBorder="1" applyAlignment="1">
      <alignment horizontal="center"/>
    </xf>
    <xf numFmtId="170" fontId="58" fillId="2" borderId="10" xfId="7" applyNumberFormat="1" applyFill="1" applyBorder="1" applyAlignment="1">
      <alignment horizontal="center"/>
    </xf>
    <xf numFmtId="0" fontId="58" fillId="2" borderId="28" xfId="7" applyNumberFormat="1" applyFill="1" applyBorder="1" applyAlignment="1">
      <alignment horizontal="center"/>
    </xf>
    <xf numFmtId="2" fontId="58" fillId="2" borderId="10" xfId="7" applyNumberFormat="1" applyFill="1" applyBorder="1" applyAlignment="1">
      <alignment horizontal="center"/>
    </xf>
    <xf numFmtId="165" fontId="9" fillId="0" borderId="0" xfId="7" applyNumberFormat="1" applyFont="1"/>
    <xf numFmtId="165" fontId="9" fillId="2" borderId="101" xfId="7" applyNumberFormat="1" applyFont="1" applyFill="1" applyBorder="1" applyAlignment="1">
      <alignment horizontal="center" vertical="center"/>
    </xf>
    <xf numFmtId="165" fontId="58" fillId="2" borderId="146" xfId="7" applyNumberFormat="1" applyFill="1" applyBorder="1" applyAlignment="1">
      <alignment horizontal="center" vertical="center"/>
    </xf>
    <xf numFmtId="165" fontId="58" fillId="2" borderId="166" xfId="7" applyNumberFormat="1" applyFill="1" applyBorder="1" applyAlignment="1">
      <alignment horizontal="center" vertical="center"/>
    </xf>
    <xf numFmtId="165" fontId="9" fillId="2" borderId="121" xfId="7" applyNumberFormat="1" applyFont="1" applyFill="1" applyBorder="1" applyAlignment="1">
      <alignment horizontal="center" vertical="center"/>
    </xf>
    <xf numFmtId="165" fontId="58" fillId="2" borderId="146" xfId="7" applyNumberFormat="1" applyFill="1" applyBorder="1" applyAlignment="1">
      <alignment horizontal="center"/>
    </xf>
    <xf numFmtId="165" fontId="9" fillId="2" borderId="104" xfId="7" applyNumberFormat="1" applyFont="1" applyFill="1" applyBorder="1" applyAlignment="1">
      <alignment horizontal="center" vertical="center"/>
    </xf>
    <xf numFmtId="165" fontId="9" fillId="2" borderId="10" xfId="7" applyNumberFormat="1" applyFont="1" applyFill="1" applyBorder="1" applyAlignment="1">
      <alignment horizontal="center" vertical="center"/>
    </xf>
    <xf numFmtId="165" fontId="58" fillId="2" borderId="109" xfId="7" applyNumberFormat="1" applyFill="1" applyBorder="1" applyAlignment="1">
      <alignment horizontal="center" vertical="center"/>
    </xf>
    <xf numFmtId="165" fontId="58" fillId="2" borderId="10" xfId="7" applyNumberFormat="1" applyFill="1" applyBorder="1" applyAlignment="1">
      <alignment horizontal="center"/>
    </xf>
    <xf numFmtId="165" fontId="9" fillId="2" borderId="123" xfId="7" applyNumberFormat="1" applyFont="1" applyFill="1" applyBorder="1" applyAlignment="1">
      <alignment horizontal="center" vertical="center"/>
    </xf>
    <xf numFmtId="165" fontId="58" fillId="2" borderId="162" xfId="7" applyNumberFormat="1" applyFill="1" applyBorder="1" applyAlignment="1">
      <alignment horizontal="center" vertical="center"/>
    </xf>
    <xf numFmtId="165" fontId="9" fillId="2" borderId="106" xfId="7" applyNumberFormat="1" applyFont="1" applyFill="1" applyBorder="1" applyAlignment="1">
      <alignment horizontal="center"/>
    </xf>
    <xf numFmtId="165" fontId="58" fillId="2" borderId="109" xfId="7" applyNumberFormat="1" applyFill="1" applyBorder="1" applyAlignment="1">
      <alignment horizontal="center"/>
    </xf>
    <xf numFmtId="165" fontId="58" fillId="2" borderId="104" xfId="7" applyNumberFormat="1" applyFill="1" applyBorder="1" applyAlignment="1">
      <alignment horizontal="center" vertical="center"/>
    </xf>
    <xf numFmtId="165" fontId="9" fillId="2" borderId="228" xfId="7" applyNumberFormat="1" applyFont="1" applyFill="1" applyBorder="1" applyAlignment="1">
      <alignment horizontal="center" vertical="center"/>
    </xf>
    <xf numFmtId="165" fontId="58" fillId="2" borderId="121" xfId="7" applyNumberFormat="1" applyFill="1" applyBorder="1" applyAlignment="1">
      <alignment horizontal="center" vertical="center"/>
    </xf>
    <xf numFmtId="165" fontId="58" fillId="0" borderId="114" xfId="7" applyNumberFormat="1" applyBorder="1" applyAlignment="1">
      <alignment horizontal="center" vertical="center"/>
    </xf>
    <xf numFmtId="165" fontId="58" fillId="0" borderId="133" xfId="7" applyNumberFormat="1" applyBorder="1" applyAlignment="1">
      <alignment horizontal="center" vertical="center"/>
    </xf>
    <xf numFmtId="165" fontId="1" fillId="0" borderId="114" xfId="7" applyNumberFormat="1" applyFont="1" applyBorder="1" applyAlignment="1">
      <alignment horizontal="center" vertical="center"/>
    </xf>
    <xf numFmtId="1" fontId="9" fillId="0" borderId="153" xfId="7" applyNumberFormat="1" applyFont="1" applyBorder="1" applyAlignment="1">
      <alignment horizontal="center" vertical="center"/>
    </xf>
    <xf numFmtId="0" fontId="9" fillId="0" borderId="154" xfId="7" applyFont="1" applyBorder="1" applyAlignment="1">
      <alignment horizontal="center" vertical="center"/>
    </xf>
    <xf numFmtId="1" fontId="9" fillId="0" borderId="171" xfId="7" applyNumberFormat="1" applyFont="1" applyBorder="1" applyAlignment="1">
      <alignment horizontal="center" vertical="center"/>
    </xf>
    <xf numFmtId="0" fontId="19" fillId="0" borderId="145" xfId="7" applyFont="1" applyBorder="1" applyAlignment="1">
      <alignment horizontal="center" vertical="center"/>
    </xf>
    <xf numFmtId="0" fontId="19" fillId="0" borderId="146" xfId="7" applyFont="1" applyBorder="1" applyAlignment="1">
      <alignment horizontal="center" vertical="center"/>
    </xf>
    <xf numFmtId="166" fontId="19" fillId="0" borderId="148" xfId="7" applyNumberFormat="1" applyFont="1" applyBorder="1" applyAlignment="1">
      <alignment horizontal="center" vertical="center"/>
    </xf>
    <xf numFmtId="166" fontId="19" fillId="0" borderId="242" xfId="7" applyNumberFormat="1" applyFont="1" applyBorder="1" applyAlignment="1">
      <alignment horizontal="center" vertical="center"/>
    </xf>
    <xf numFmtId="166" fontId="58" fillId="0" borderId="75" xfId="7" applyNumberFormat="1" applyBorder="1" applyAlignment="1">
      <alignment horizontal="center" vertical="center"/>
    </xf>
    <xf numFmtId="166" fontId="9" fillId="0" borderId="152" xfId="7" applyNumberFormat="1" applyFont="1" applyBorder="1" applyAlignment="1">
      <alignment horizontal="center" vertical="center"/>
    </xf>
    <xf numFmtId="1" fontId="9" fillId="0" borderId="154" xfId="7" applyNumberFormat="1" applyFont="1" applyBorder="1" applyAlignment="1">
      <alignment horizontal="center" vertical="center"/>
    </xf>
    <xf numFmtId="0" fontId="19" fillId="0" borderId="176" xfId="7" applyFont="1" applyBorder="1" applyAlignment="1">
      <alignment horizontal="center"/>
    </xf>
    <xf numFmtId="0" fontId="19" fillId="0" borderId="24" xfId="7" applyFont="1" applyBorder="1" applyAlignment="1">
      <alignment horizontal="center" vertical="center"/>
    </xf>
    <xf numFmtId="0" fontId="30" fillId="0" borderId="173" xfId="7" applyFont="1" applyBorder="1" applyAlignment="1">
      <alignment horizontal="left" vertical="center"/>
    </xf>
    <xf numFmtId="0" fontId="30" fillId="0" borderId="175" xfId="7" applyFont="1" applyBorder="1" applyAlignment="1">
      <alignment horizontal="left" vertical="center"/>
    </xf>
    <xf numFmtId="0" fontId="58" fillId="0" borderId="69" xfId="7" applyBorder="1"/>
    <xf numFmtId="0" fontId="9" fillId="2" borderId="141" xfId="7" applyFont="1" applyFill="1" applyBorder="1" applyAlignment="1">
      <alignment horizontal="center" vertical="center"/>
    </xf>
    <xf numFmtId="0" fontId="58" fillId="2" borderId="145" xfId="7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166" fontId="58" fillId="2" borderId="35" xfId="7" applyNumberFormat="1" applyFill="1" applyBorder="1" applyAlignment="1">
      <alignment horizontal="center" vertical="center"/>
    </xf>
    <xf numFmtId="166" fontId="9" fillId="2" borderId="104" xfId="7" applyNumberFormat="1" applyFont="1" applyFill="1" applyBorder="1" applyAlignment="1">
      <alignment horizontal="center" vertical="center"/>
    </xf>
    <xf numFmtId="165" fontId="1" fillId="0" borderId="0" xfId="3" applyNumberFormat="1"/>
    <xf numFmtId="0" fontId="73" fillId="0" borderId="0" xfId="7" applyFont="1" applyAlignment="1">
      <alignment horizontal="left"/>
    </xf>
    <xf numFmtId="0" fontId="48" fillId="0" borderId="208" xfId="7" applyFont="1" applyBorder="1" applyAlignment="1">
      <alignment horizontal="center" vertical="center"/>
    </xf>
    <xf numFmtId="165" fontId="30" fillId="0" borderId="9" xfId="5" applyNumberFormat="1" applyFont="1" applyBorder="1" applyAlignment="1">
      <alignment horizontal="center" vertical="center"/>
    </xf>
    <xf numFmtId="49" fontId="42" fillId="0" borderId="5" xfId="5" applyNumberFormat="1" applyFont="1" applyBorder="1" applyAlignment="1">
      <alignment horizontal="center" vertical="center"/>
    </xf>
    <xf numFmtId="3" fontId="42" fillId="0" borderId="4" xfId="5" applyNumberFormat="1" applyFont="1" applyBorder="1" applyAlignment="1">
      <alignment horizontal="center" vertical="center"/>
    </xf>
    <xf numFmtId="0" fontId="19" fillId="2" borderId="130" xfId="7" applyFont="1" applyFill="1" applyBorder="1" applyAlignment="1">
      <alignment horizontal="center" vertical="center"/>
    </xf>
    <xf numFmtId="0" fontId="19" fillId="2" borderId="28" xfId="7" applyFont="1" applyFill="1" applyBorder="1" applyAlignment="1">
      <alignment horizontal="center" vertical="center"/>
    </xf>
    <xf numFmtId="166" fontId="19" fillId="2" borderId="176" xfId="7" applyNumberFormat="1" applyFont="1" applyFill="1" applyBorder="1" applyAlignment="1">
      <alignment horizontal="center" vertical="center"/>
    </xf>
    <xf numFmtId="1" fontId="19" fillId="2" borderId="72" xfId="7" applyNumberFormat="1" applyFont="1" applyFill="1" applyBorder="1" applyAlignment="1">
      <alignment horizontal="center" vertical="center"/>
    </xf>
    <xf numFmtId="1" fontId="19" fillId="2" borderId="25" xfId="7" applyNumberFormat="1" applyFont="1" applyFill="1" applyBorder="1" applyAlignment="1">
      <alignment horizontal="center" vertical="center"/>
    </xf>
    <xf numFmtId="166" fontId="19" fillId="2" borderId="114" xfId="7" applyNumberFormat="1" applyFont="1" applyFill="1" applyBorder="1" applyAlignment="1">
      <alignment horizontal="center" vertical="center"/>
    </xf>
    <xf numFmtId="0" fontId="19" fillId="2" borderId="72" xfId="7" applyFont="1" applyFill="1" applyBorder="1" applyAlignment="1">
      <alignment horizontal="center" vertical="center"/>
    </xf>
    <xf numFmtId="0" fontId="19" fillId="2" borderId="25" xfId="7" applyFont="1" applyFill="1" applyBorder="1" applyAlignment="1">
      <alignment horizontal="center" vertical="center"/>
    </xf>
    <xf numFmtId="0" fontId="58" fillId="0" borderId="143" xfId="7" applyBorder="1"/>
    <xf numFmtId="0" fontId="25" fillId="2" borderId="130" xfId="7" applyFont="1" applyFill="1" applyBorder="1" applyAlignment="1">
      <alignment horizontal="center"/>
    </xf>
    <xf numFmtId="0" fontId="25" fillId="2" borderId="28" xfId="7" applyFont="1" applyFill="1" applyBorder="1" applyAlignment="1">
      <alignment horizontal="center"/>
    </xf>
    <xf numFmtId="0" fontId="25" fillId="2" borderId="176" xfId="7" applyFont="1" applyFill="1" applyBorder="1" applyAlignment="1">
      <alignment horizontal="center"/>
    </xf>
    <xf numFmtId="0" fontId="25" fillId="0" borderId="131" xfId="7" applyFont="1" applyBorder="1" applyAlignment="1">
      <alignment horizontal="center"/>
    </xf>
    <xf numFmtId="0" fontId="25" fillId="0" borderId="130" xfId="7" applyFont="1" applyBorder="1" applyAlignment="1">
      <alignment horizontal="center"/>
    </xf>
    <xf numFmtId="0" fontId="25" fillId="0" borderId="28" xfId="7" applyFont="1" applyBorder="1" applyAlignment="1">
      <alignment horizontal="center"/>
    </xf>
    <xf numFmtId="0" fontId="25" fillId="0" borderId="176" xfId="7" applyFont="1" applyBorder="1" applyAlignment="1">
      <alignment horizontal="center"/>
    </xf>
    <xf numFmtId="1" fontId="9" fillId="0" borderId="75" xfId="7" applyNumberFormat="1" applyFont="1" applyBorder="1" applyAlignment="1">
      <alignment horizontal="center" vertical="center"/>
    </xf>
    <xf numFmtId="0" fontId="9" fillId="0" borderId="77" xfId="7" applyFont="1" applyBorder="1" applyAlignment="1">
      <alignment horizontal="center" vertical="center"/>
    </xf>
    <xf numFmtId="0" fontId="9" fillId="0" borderId="48" xfId="7" applyFont="1" applyBorder="1" applyAlignment="1">
      <alignment horizontal="center" vertical="center"/>
    </xf>
    <xf numFmtId="0" fontId="9" fillId="0" borderId="113" xfId="7" applyFont="1" applyBorder="1" applyAlignment="1">
      <alignment horizontal="center" vertical="center"/>
    </xf>
    <xf numFmtId="166" fontId="9" fillId="0" borderId="113" xfId="7" applyNumberFormat="1" applyFont="1" applyBorder="1" applyAlignment="1">
      <alignment horizontal="center" vertical="center"/>
    </xf>
    <xf numFmtId="0" fontId="9" fillId="2" borderId="77" xfId="7" applyFont="1" applyFill="1" applyBorder="1" applyAlignment="1">
      <alignment horizontal="center" vertical="center"/>
    </xf>
    <xf numFmtId="0" fontId="9" fillId="2" borderId="48" xfId="7" applyFont="1" applyFill="1" applyBorder="1" applyAlignment="1">
      <alignment horizontal="center" vertical="center"/>
    </xf>
    <xf numFmtId="166" fontId="9" fillId="2" borderId="113" xfId="7" applyNumberFormat="1" applyFont="1" applyFill="1" applyBorder="1" applyAlignment="1">
      <alignment horizontal="center" vertical="center"/>
    </xf>
    <xf numFmtId="0" fontId="9" fillId="0" borderId="10" xfId="7" applyFont="1" applyBorder="1" applyAlignment="1">
      <alignment horizontal="center" vertical="center"/>
    </xf>
    <xf numFmtId="165" fontId="9" fillId="0" borderId="48" xfId="7" applyNumberFormat="1" applyFont="1" applyBorder="1" applyAlignment="1">
      <alignment horizontal="center" vertical="center"/>
    </xf>
    <xf numFmtId="165" fontId="9" fillId="0" borderId="156" xfId="7" applyNumberFormat="1" applyFont="1" applyBorder="1" applyAlignment="1">
      <alignment horizontal="center" vertical="center"/>
    </xf>
    <xf numFmtId="1" fontId="19" fillId="0" borderId="132" xfId="7" applyNumberFormat="1" applyFont="1" applyBorder="1" applyAlignment="1">
      <alignment horizontal="center" vertical="center"/>
    </xf>
    <xf numFmtId="0" fontId="19" fillId="0" borderId="24" xfId="7" applyNumberFormat="1" applyFont="1" applyBorder="1" applyAlignment="1">
      <alignment horizontal="center" vertical="center"/>
    </xf>
    <xf numFmtId="0" fontId="19" fillId="0" borderId="132" xfId="7" applyFont="1" applyBorder="1" applyAlignment="1">
      <alignment horizontal="center" vertical="center"/>
    </xf>
    <xf numFmtId="169" fontId="26" fillId="0" borderId="0" xfId="5" applyNumberFormat="1" applyFont="1" applyAlignment="1"/>
    <xf numFmtId="9" fontId="1" fillId="0" borderId="0" xfId="1" applyNumberFormat="1"/>
    <xf numFmtId="173" fontId="58" fillId="0" borderId="0" xfId="7" applyNumberFormat="1"/>
    <xf numFmtId="165" fontId="3" fillId="2" borderId="91" xfId="3" applyNumberFormat="1" applyFont="1" applyFill="1" applyBorder="1" applyAlignment="1">
      <alignment horizontal="center"/>
    </xf>
    <xf numFmtId="165" fontId="3" fillId="2" borderId="117" xfId="3" applyNumberFormat="1" applyFont="1" applyFill="1" applyBorder="1" applyAlignment="1">
      <alignment horizontal="center"/>
    </xf>
    <xf numFmtId="0" fontId="73" fillId="0" borderId="182" xfId="3" applyFont="1" applyBorder="1" applyAlignment="1">
      <alignment horizontal="center" vertical="center"/>
    </xf>
    <xf numFmtId="0" fontId="73" fillId="0" borderId="125" xfId="3" applyFont="1" applyBorder="1" applyAlignment="1">
      <alignment vertical="center"/>
    </xf>
    <xf numFmtId="0" fontId="73" fillId="0" borderId="179" xfId="3" applyFont="1" applyBorder="1" applyAlignment="1">
      <alignment horizontal="center" vertical="center"/>
    </xf>
    <xf numFmtId="0" fontId="86" fillId="0" borderId="0" xfId="3" applyFont="1"/>
    <xf numFmtId="0" fontId="22" fillId="0" borderId="24" xfId="3" applyFont="1" applyBorder="1" applyAlignment="1">
      <alignment horizontal="center" vertical="center" readingOrder="1"/>
    </xf>
    <xf numFmtId="0" fontId="22" fillId="0" borderId="25" xfId="3" applyFont="1" applyBorder="1" applyAlignment="1">
      <alignment horizontal="center" vertical="center" readingOrder="1"/>
    </xf>
    <xf numFmtId="0" fontId="22" fillId="0" borderId="25" xfId="3" applyFont="1" applyBorder="1" applyAlignment="1">
      <alignment horizontal="center" vertical="center"/>
    </xf>
    <xf numFmtId="0" fontId="22" fillId="0" borderId="24" xfId="3" applyFont="1" applyBorder="1" applyAlignment="1">
      <alignment horizontal="center" vertical="center"/>
    </xf>
    <xf numFmtId="0" fontId="3" fillId="0" borderId="145" xfId="3" applyFont="1" applyBorder="1" applyAlignment="1">
      <alignment horizontal="center" vertical="center"/>
    </xf>
    <xf numFmtId="0" fontId="3" fillId="2" borderId="114" xfId="3" applyFont="1" applyFill="1" applyBorder="1" applyAlignment="1">
      <alignment horizontal="center" vertical="center"/>
    </xf>
    <xf numFmtId="0" fontId="85" fillId="0" borderId="126" xfId="0" applyFont="1" applyBorder="1" applyAlignment="1">
      <alignment vertical="center"/>
    </xf>
    <xf numFmtId="0" fontId="85" fillId="0" borderId="125" xfId="0" applyFont="1" applyBorder="1" applyAlignment="1">
      <alignment vertical="center"/>
    </xf>
    <xf numFmtId="0" fontId="48" fillId="0" borderId="0" xfId="3" applyFont="1" applyAlignment="1">
      <alignment horizontal="center"/>
    </xf>
    <xf numFmtId="0" fontId="9" fillId="0" borderId="0" xfId="3" applyFont="1" applyBorder="1" applyAlignment="1">
      <alignment horizontal="center"/>
    </xf>
    <xf numFmtId="0" fontId="4" fillId="2" borderId="183" xfId="3" applyFont="1" applyFill="1" applyBorder="1" applyAlignment="1">
      <alignment horizontal="center" vertical="center"/>
    </xf>
    <xf numFmtId="0" fontId="4" fillId="2" borderId="61" xfId="3" applyFont="1" applyFill="1" applyBorder="1" applyAlignment="1">
      <alignment horizontal="center" vertical="center"/>
    </xf>
    <xf numFmtId="0" fontId="0" fillId="0" borderId="25" xfId="0" applyBorder="1"/>
    <xf numFmtId="0" fontId="5" fillId="0" borderId="25" xfId="0" applyFont="1" applyBorder="1" applyAlignment="1">
      <alignment horizontal="center" vertical="center"/>
    </xf>
    <xf numFmtId="0" fontId="88" fillId="0" borderId="25" xfId="0" applyFont="1" applyBorder="1" applyAlignment="1">
      <alignment horizontal="center" vertical="center"/>
    </xf>
    <xf numFmtId="0" fontId="87" fillId="0" borderId="25" xfId="0" applyFont="1" applyBorder="1" applyAlignment="1">
      <alignment vertical="center"/>
    </xf>
    <xf numFmtId="0" fontId="89" fillId="0" borderId="25" xfId="0" applyFont="1" applyBorder="1" applyAlignment="1">
      <alignment horizontal="center" vertical="center"/>
    </xf>
    <xf numFmtId="0" fontId="7" fillId="0" borderId="37" xfId="3" applyFont="1" applyFill="1" applyBorder="1" applyAlignment="1">
      <alignment horizontal="left" vertical="center"/>
    </xf>
    <xf numFmtId="0" fontId="90" fillId="0" borderId="35" xfId="0" applyFont="1" applyBorder="1" applyAlignment="1">
      <alignment vertical="center"/>
    </xf>
    <xf numFmtId="0" fontId="90" fillId="0" borderId="25" xfId="0" applyFont="1" applyBorder="1" applyAlignment="1">
      <alignment vertical="center"/>
    </xf>
    <xf numFmtId="0" fontId="1" fillId="0" borderId="0" xfId="3" applyAlignment="1">
      <alignment vertical="center"/>
    </xf>
    <xf numFmtId="0" fontId="1" fillId="0" borderId="0" xfId="3" applyBorder="1" applyAlignment="1">
      <alignment horizontal="center" vertical="center"/>
    </xf>
    <xf numFmtId="0" fontId="1" fillId="4" borderId="0" xfId="3" applyFill="1"/>
    <xf numFmtId="0" fontId="92" fillId="0" borderId="0" xfId="3" applyFont="1" applyFill="1" applyBorder="1"/>
    <xf numFmtId="0" fontId="91" fillId="0" borderId="0" xfId="3" applyFont="1" applyBorder="1" applyAlignment="1">
      <alignment horizontal="center" vertical="center"/>
    </xf>
    <xf numFmtId="0" fontId="73" fillId="0" borderId="28" xfId="3" applyFont="1" applyBorder="1" applyAlignment="1">
      <alignment horizontal="center" vertical="center"/>
    </xf>
    <xf numFmtId="0" fontId="1" fillId="0" borderId="8" xfId="3" applyBorder="1"/>
    <xf numFmtId="0" fontId="75" fillId="0" borderId="25" xfId="3" applyFont="1" applyBorder="1" applyAlignment="1">
      <alignment horizontal="center" vertical="center"/>
    </xf>
    <xf numFmtId="0" fontId="75" fillId="2" borderId="25" xfId="3" applyFont="1" applyFill="1" applyBorder="1" applyAlignment="1">
      <alignment horizontal="center" vertical="center"/>
    </xf>
    <xf numFmtId="0" fontId="73" fillId="2" borderId="25" xfId="3" applyFont="1" applyFill="1" applyBorder="1" applyAlignment="1">
      <alignment vertical="center"/>
    </xf>
    <xf numFmtId="0" fontId="73" fillId="2" borderId="25" xfId="3" applyFont="1" applyFill="1" applyBorder="1" applyAlignment="1">
      <alignment horizontal="center" vertical="center"/>
    </xf>
    <xf numFmtId="0" fontId="1" fillId="2" borderId="25" xfId="3" applyFont="1" applyFill="1" applyBorder="1" applyAlignment="1">
      <alignment horizontal="center" vertical="center"/>
    </xf>
    <xf numFmtId="0" fontId="73" fillId="2" borderId="25" xfId="0" applyFont="1" applyFill="1" applyBorder="1" applyAlignment="1">
      <alignment vertical="center"/>
    </xf>
    <xf numFmtId="0" fontId="1" fillId="2" borderId="28" xfId="3" applyFont="1" applyFill="1" applyBorder="1" applyAlignment="1">
      <alignment horizontal="center" vertical="center"/>
    </xf>
    <xf numFmtId="0" fontId="93" fillId="2" borderId="245" xfId="3" applyFont="1" applyFill="1" applyBorder="1" applyAlignment="1">
      <alignment horizontal="left" vertical="center"/>
    </xf>
    <xf numFmtId="0" fontId="8" fillId="2" borderId="25" xfId="3" applyFont="1" applyFill="1" applyBorder="1" applyAlignment="1">
      <alignment horizontal="center" vertical="center"/>
    </xf>
    <xf numFmtId="0" fontId="91" fillId="2" borderId="25" xfId="3" applyFont="1" applyFill="1" applyBorder="1" applyAlignment="1">
      <alignment horizontal="center" vertical="center"/>
    </xf>
    <xf numFmtId="0" fontId="91" fillId="2" borderId="31" xfId="3" applyFont="1" applyFill="1" applyBorder="1" applyAlignment="1">
      <alignment horizontal="center" vertical="center"/>
    </xf>
    <xf numFmtId="0" fontId="91" fillId="2" borderId="24" xfId="3" applyFont="1" applyFill="1" applyBorder="1" applyAlignment="1">
      <alignment horizontal="center" vertical="center"/>
    </xf>
    <xf numFmtId="0" fontId="91" fillId="2" borderId="35" xfId="3" applyFont="1" applyFill="1" applyBorder="1" applyAlignment="1">
      <alignment horizontal="center"/>
    </xf>
    <xf numFmtId="0" fontId="91" fillId="2" borderId="42" xfId="3" applyFont="1" applyFill="1" applyBorder="1" applyAlignment="1">
      <alignment horizontal="center"/>
    </xf>
    <xf numFmtId="0" fontId="91" fillId="2" borderId="28" xfId="3" applyFont="1" applyFill="1" applyBorder="1" applyAlignment="1"/>
    <xf numFmtId="0" fontId="91" fillId="2" borderId="35" xfId="3" applyFont="1" applyFill="1" applyBorder="1" applyAlignment="1">
      <alignment horizontal="center" vertical="center"/>
    </xf>
    <xf numFmtId="0" fontId="91" fillId="2" borderId="21" xfId="3" applyFont="1" applyFill="1" applyBorder="1" applyAlignment="1">
      <alignment horizontal="center" vertical="center"/>
    </xf>
    <xf numFmtId="0" fontId="91" fillId="2" borderId="246" xfId="3" applyFont="1" applyFill="1" applyBorder="1" applyAlignment="1">
      <alignment horizontal="center" vertical="center"/>
    </xf>
    <xf numFmtId="0" fontId="91" fillId="2" borderId="10" xfId="3" applyFont="1" applyFill="1" applyBorder="1" applyAlignment="1">
      <alignment horizontal="center"/>
    </xf>
    <xf numFmtId="0" fontId="91" fillId="2" borderId="8" xfId="3" applyFont="1" applyFill="1" applyBorder="1" applyAlignment="1">
      <alignment horizontal="center"/>
    </xf>
    <xf numFmtId="0" fontId="91" fillId="2" borderId="28" xfId="3" applyFont="1" applyFill="1" applyBorder="1" applyAlignment="1">
      <alignment horizontal="center" vertical="top"/>
    </xf>
    <xf numFmtId="0" fontId="1" fillId="0" borderId="28" xfId="3" applyBorder="1"/>
    <xf numFmtId="0" fontId="72" fillId="2" borderId="25" xfId="3" applyFont="1" applyFill="1" applyBorder="1" applyAlignment="1">
      <alignment vertical="center"/>
    </xf>
    <xf numFmtId="0" fontId="72" fillId="2" borderId="35" xfId="3" applyFont="1" applyFill="1" applyBorder="1" applyAlignment="1">
      <alignment vertical="center"/>
    </xf>
    <xf numFmtId="0" fontId="72" fillId="2" borderId="24" xfId="3" applyFont="1" applyFill="1" applyBorder="1" applyAlignment="1">
      <alignment vertical="center"/>
    </xf>
    <xf numFmtId="0" fontId="90" fillId="2" borderId="8" xfId="0" applyFont="1" applyFill="1" applyBorder="1" applyAlignment="1">
      <alignment vertical="center"/>
    </xf>
    <xf numFmtId="0" fontId="90" fillId="2" borderId="25" xfId="0" applyFont="1" applyFill="1" applyBorder="1" applyAlignment="1">
      <alignment vertical="center"/>
    </xf>
    <xf numFmtId="0" fontId="90" fillId="2" borderId="35" xfId="0" applyFont="1" applyFill="1" applyBorder="1" applyAlignment="1">
      <alignment vertical="center"/>
    </xf>
    <xf numFmtId="0" fontId="90" fillId="2" borderId="28" xfId="0" applyFont="1" applyFill="1" applyBorder="1" applyAlignment="1">
      <alignment horizontal="center" vertical="top"/>
    </xf>
    <xf numFmtId="0" fontId="90" fillId="2" borderId="35" xfId="0" applyFont="1" applyFill="1" applyBorder="1" applyAlignment="1">
      <alignment vertical="top"/>
    </xf>
    <xf numFmtId="0" fontId="90" fillId="2" borderId="42" xfId="0" applyFont="1" applyFill="1" applyBorder="1" applyAlignment="1">
      <alignment vertical="center"/>
    </xf>
    <xf numFmtId="0" fontId="94" fillId="2" borderId="25" xfId="3" applyFont="1" applyFill="1" applyBorder="1" applyAlignment="1">
      <alignment vertical="center"/>
    </xf>
    <xf numFmtId="0" fontId="94" fillId="2" borderId="35" xfId="3" applyFont="1" applyFill="1" applyBorder="1" applyAlignment="1">
      <alignment vertical="center"/>
    </xf>
    <xf numFmtId="0" fontId="94" fillId="2" borderId="28" xfId="3" applyFont="1" applyFill="1" applyBorder="1" applyAlignment="1">
      <alignment horizontal="center" vertical="top"/>
    </xf>
    <xf numFmtId="0" fontId="75" fillId="0" borderId="164" xfId="3" applyFont="1" applyBorder="1" applyAlignment="1">
      <alignment horizontal="center" vertical="center"/>
    </xf>
    <xf numFmtId="0" fontId="75" fillId="0" borderId="109" xfId="3" applyFont="1" applyBorder="1" applyAlignment="1">
      <alignment horizontal="center" vertical="center"/>
    </xf>
    <xf numFmtId="0" fontId="75" fillId="2" borderId="131" xfId="3" applyFont="1" applyFill="1" applyBorder="1" applyAlignment="1">
      <alignment horizontal="center" vertical="center"/>
    </xf>
    <xf numFmtId="0" fontId="22" fillId="2" borderId="25" xfId="3" applyFont="1" applyFill="1" applyBorder="1" applyAlignment="1">
      <alignment horizontal="center" vertical="center"/>
    </xf>
    <xf numFmtId="0" fontId="72" fillId="0" borderId="0" xfId="3" applyFont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74" fillId="0" borderId="0" xfId="3" applyFont="1"/>
    <xf numFmtId="0" fontId="72" fillId="2" borderId="27" xfId="3" applyFont="1" applyFill="1" applyBorder="1" applyAlignment="1">
      <alignment horizontal="center"/>
    </xf>
    <xf numFmtId="0" fontId="90" fillId="2" borderId="28" xfId="0" applyFont="1" applyFill="1" applyBorder="1" applyAlignment="1">
      <alignment horizontal="center" vertical="center"/>
    </xf>
    <xf numFmtId="0" fontId="72" fillId="2" borderId="28" xfId="3" applyFont="1" applyFill="1" applyBorder="1" applyAlignment="1">
      <alignment horizontal="center" vertical="center"/>
    </xf>
    <xf numFmtId="0" fontId="95" fillId="2" borderId="24" xfId="3" applyFont="1" applyFill="1" applyBorder="1" applyAlignment="1">
      <alignment horizontal="center" vertical="center"/>
    </xf>
    <xf numFmtId="0" fontId="95" fillId="0" borderId="0" xfId="3" applyFont="1" applyBorder="1" applyAlignment="1">
      <alignment horizontal="center" vertical="center"/>
    </xf>
    <xf numFmtId="0" fontId="74" fillId="0" borderId="25" xfId="3" applyFont="1" applyBorder="1" applyAlignment="1">
      <alignment horizontal="center" vertical="center"/>
    </xf>
    <xf numFmtId="0" fontId="74" fillId="2" borderId="25" xfId="3" applyFont="1" applyFill="1" applyBorder="1" applyAlignment="1">
      <alignment horizontal="center" vertical="center"/>
    </xf>
    <xf numFmtId="0" fontId="74" fillId="2" borderId="247" xfId="3" applyFont="1" applyFill="1" applyBorder="1" applyAlignment="1">
      <alignment horizontal="left" vertical="center"/>
    </xf>
    <xf numFmtId="0" fontId="75" fillId="0" borderId="24" xfId="3" applyFont="1" applyBorder="1" applyAlignment="1">
      <alignment horizontal="center" vertical="center"/>
    </xf>
    <xf numFmtId="0" fontId="1" fillId="0" borderId="0" xfId="3" applyBorder="1" applyAlignment="1">
      <alignment vertical="center"/>
    </xf>
    <xf numFmtId="0" fontId="74" fillId="2" borderId="248" xfId="3" applyFont="1" applyFill="1" applyBorder="1" applyAlignment="1">
      <alignment horizontal="left" vertical="center"/>
    </xf>
    <xf numFmtId="0" fontId="75" fillId="0" borderId="42" xfId="3" applyFont="1" applyBorder="1" applyAlignment="1">
      <alignment horizontal="center" vertical="center"/>
    </xf>
    <xf numFmtId="0" fontId="75" fillId="0" borderId="35" xfId="3" applyFont="1" applyBorder="1" applyAlignment="1">
      <alignment horizontal="center" vertical="center"/>
    </xf>
    <xf numFmtId="0" fontId="75" fillId="2" borderId="35" xfId="3" applyFont="1" applyFill="1" applyBorder="1" applyAlignment="1">
      <alignment horizontal="center" vertical="center"/>
    </xf>
    <xf numFmtId="0" fontId="73" fillId="0" borderId="27" xfId="3" applyFont="1" applyBorder="1" applyAlignment="1">
      <alignment vertical="center"/>
    </xf>
    <xf numFmtId="0" fontId="73" fillId="0" borderId="31" xfId="3" applyFont="1" applyBorder="1" applyAlignment="1">
      <alignment vertical="center"/>
    </xf>
    <xf numFmtId="0" fontId="3" fillId="2" borderId="25" xfId="3" applyFont="1" applyFill="1" applyBorder="1" applyAlignment="1">
      <alignment horizontal="center" vertical="center"/>
    </xf>
    <xf numFmtId="0" fontId="3" fillId="2" borderId="28" xfId="3" applyFont="1" applyFill="1" applyBorder="1" applyAlignment="1">
      <alignment horizontal="center" vertical="center"/>
    </xf>
    <xf numFmtId="174" fontId="58" fillId="0" borderId="0" xfId="7" applyNumberFormat="1"/>
    <xf numFmtId="175" fontId="55" fillId="0" borderId="0" xfId="7" applyNumberFormat="1" applyFont="1" applyBorder="1"/>
    <xf numFmtId="0" fontId="96" fillId="0" borderId="56" xfId="5" applyFont="1" applyBorder="1" applyAlignment="1">
      <alignment horizontal="right"/>
    </xf>
    <xf numFmtId="0" fontId="96" fillId="0" borderId="56" xfId="5" applyFont="1" applyBorder="1" applyAlignment="1">
      <alignment horizontal="center"/>
    </xf>
    <xf numFmtId="170" fontId="48" fillId="2" borderId="62" xfId="5" applyNumberFormat="1" applyFont="1" applyFill="1" applyBorder="1" applyAlignment="1">
      <alignment horizontal="center" vertical="center"/>
    </xf>
    <xf numFmtId="0" fontId="73" fillId="0" borderId="61" xfId="5" applyFont="1" applyBorder="1"/>
    <xf numFmtId="0" fontId="73" fillId="2" borderId="62" xfId="5" applyFont="1" applyFill="1" applyBorder="1" applyAlignment="1">
      <alignment vertical="center"/>
    </xf>
    <xf numFmtId="170" fontId="77" fillId="2" borderId="62" xfId="5" applyNumberFormat="1" applyFont="1" applyFill="1" applyBorder="1" applyAlignment="1">
      <alignment horizontal="center" vertical="center"/>
    </xf>
    <xf numFmtId="49" fontId="22" fillId="0" borderId="131" xfId="5" applyNumberFormat="1" applyFont="1" applyBorder="1" applyAlignment="1">
      <alignment horizontal="center" vertical="center" readingOrder="1"/>
    </xf>
    <xf numFmtId="49" fontId="22" fillId="0" borderId="137" xfId="5" applyNumberFormat="1" applyFont="1" applyBorder="1" applyAlignment="1">
      <alignment horizontal="center" vertical="center" readingOrder="1"/>
    </xf>
    <xf numFmtId="0" fontId="1" fillId="0" borderId="137" xfId="5" applyFont="1" applyBorder="1" applyAlignment="1">
      <alignment horizontal="center" vertical="center" readingOrder="1"/>
    </xf>
    <xf numFmtId="49" fontId="1" fillId="0" borderId="131" xfId="5" applyNumberFormat="1" applyFont="1" applyBorder="1" applyAlignment="1">
      <alignment horizontal="center" vertical="center" readingOrder="1"/>
    </xf>
    <xf numFmtId="49" fontId="22" fillId="0" borderId="114" xfId="5" applyNumberFormat="1" applyFont="1" applyBorder="1" applyAlignment="1">
      <alignment horizontal="center" vertical="center" readingOrder="1"/>
    </xf>
    <xf numFmtId="49" fontId="22" fillId="0" borderId="21" xfId="5" applyNumberFormat="1" applyFont="1" applyBorder="1" applyAlignment="1">
      <alignment horizontal="center" vertical="center" readingOrder="1"/>
    </xf>
    <xf numFmtId="0" fontId="1" fillId="0" borderId="21" xfId="5" applyFont="1" applyBorder="1" applyAlignment="1">
      <alignment horizontal="center" vertical="center" readingOrder="1"/>
    </xf>
    <xf numFmtId="49" fontId="1" fillId="0" borderId="114" xfId="5" applyNumberFormat="1" applyFont="1" applyBorder="1" applyAlignment="1">
      <alignment horizontal="center" vertical="center" readingOrder="1"/>
    </xf>
    <xf numFmtId="165" fontId="1" fillId="0" borderId="114" xfId="5" applyNumberFormat="1" applyFont="1" applyBorder="1" applyAlignment="1">
      <alignment horizontal="center" vertical="center" readingOrder="1"/>
    </xf>
    <xf numFmtId="49" fontId="22" fillId="0" borderId="184" xfId="5" applyNumberFormat="1" applyFont="1" applyBorder="1" applyAlignment="1">
      <alignment horizontal="center" vertical="center" readingOrder="1"/>
    </xf>
    <xf numFmtId="49" fontId="22" fillId="0" borderId="148" xfId="5" applyNumberFormat="1" applyFont="1" applyBorder="1" applyAlignment="1">
      <alignment horizontal="center" vertical="center" readingOrder="1"/>
    </xf>
    <xf numFmtId="0" fontId="1" fillId="0" borderId="184" xfId="5" applyFont="1" applyBorder="1" applyAlignment="1">
      <alignment horizontal="center" vertical="center" readingOrder="1"/>
    </xf>
    <xf numFmtId="49" fontId="1" fillId="0" borderId="148" xfId="5" applyNumberFormat="1" applyFont="1" applyBorder="1" applyAlignment="1">
      <alignment horizontal="center" vertical="center" readingOrder="1"/>
    </xf>
    <xf numFmtId="0" fontId="79" fillId="0" borderId="57" xfId="5" applyFont="1" applyBorder="1" applyAlignment="1">
      <alignment horizontal="center" vertical="center" readingOrder="1"/>
    </xf>
    <xf numFmtId="0" fontId="79" fillId="0" borderId="56" xfId="5" applyFont="1" applyBorder="1" applyAlignment="1">
      <alignment horizontal="right" vertical="center" readingOrder="1"/>
    </xf>
    <xf numFmtId="0" fontId="78" fillId="0" borderId="155" xfId="5" applyFont="1" applyBorder="1" applyAlignment="1">
      <alignment vertical="center" readingOrder="1"/>
    </xf>
    <xf numFmtId="0" fontId="12" fillId="0" borderId="142" xfId="5" applyNumberFormat="1" applyFont="1" applyBorder="1" applyAlignment="1">
      <alignment horizontal="center" vertical="center" readingOrder="1"/>
    </xf>
    <xf numFmtId="165" fontId="21" fillId="0" borderId="137" xfId="5" applyNumberFormat="1" applyBorder="1" applyAlignment="1">
      <alignment horizontal="center" vertical="center" readingOrder="1"/>
    </xf>
    <xf numFmtId="49" fontId="21" fillId="0" borderId="162" xfId="5" applyNumberFormat="1" applyBorder="1" applyAlignment="1">
      <alignment horizontal="center" vertical="center" readingOrder="1"/>
    </xf>
    <xf numFmtId="0" fontId="12" fillId="0" borderId="163" xfId="5" applyFont="1" applyBorder="1" applyAlignment="1">
      <alignment horizontal="center" vertical="center" readingOrder="1"/>
    </xf>
    <xf numFmtId="0" fontId="21" fillId="0" borderId="24" xfId="5" applyBorder="1" applyAlignment="1">
      <alignment horizontal="center" vertical="center"/>
    </xf>
    <xf numFmtId="49" fontId="21" fillId="0" borderId="26" xfId="5" applyNumberFormat="1" applyBorder="1" applyAlignment="1">
      <alignment horizontal="center" vertical="center"/>
    </xf>
    <xf numFmtId="0" fontId="21" fillId="0" borderId="109" xfId="5" applyBorder="1" applyAlignment="1">
      <alignment horizontal="center" vertical="center"/>
    </xf>
    <xf numFmtId="49" fontId="1" fillId="0" borderId="26" xfId="5" applyNumberFormat="1" applyFont="1" applyBorder="1" applyAlignment="1">
      <alignment horizontal="center" vertical="center"/>
    </xf>
    <xf numFmtId="49" fontId="19" fillId="0" borderId="118" xfId="5" applyNumberFormat="1" applyFont="1" applyBorder="1" applyAlignment="1">
      <alignment horizontal="center" vertical="center"/>
    </xf>
    <xf numFmtId="49" fontId="19" fillId="0" borderId="30" xfId="5" applyNumberFormat="1" applyFont="1" applyBorder="1" applyAlignment="1">
      <alignment horizontal="center" vertical="center"/>
    </xf>
    <xf numFmtId="0" fontId="12" fillId="0" borderId="72" xfId="5" applyNumberFormat="1" applyFont="1" applyBorder="1" applyAlignment="1">
      <alignment horizontal="center" vertical="center" readingOrder="1"/>
    </xf>
    <xf numFmtId="165" fontId="21" fillId="0" borderId="21" xfId="5" applyNumberFormat="1" applyBorder="1" applyAlignment="1">
      <alignment horizontal="center" vertical="center" readingOrder="1"/>
    </xf>
    <xf numFmtId="49" fontId="21" fillId="0" borderId="26" xfId="5" applyNumberFormat="1" applyBorder="1" applyAlignment="1">
      <alignment horizontal="center" vertical="center" readingOrder="1"/>
    </xf>
    <xf numFmtId="0" fontId="12" fillId="0" borderId="99" xfId="5" applyFont="1" applyBorder="1" applyAlignment="1">
      <alignment horizontal="center" vertical="center"/>
    </xf>
    <xf numFmtId="49" fontId="19" fillId="0" borderId="43" xfId="5" applyNumberFormat="1" applyFont="1" applyBorder="1" applyAlignment="1">
      <alignment horizontal="center" vertical="center"/>
    </xf>
    <xf numFmtId="0" fontId="12" fillId="0" borderId="41" xfId="5" applyFont="1" applyBorder="1" applyAlignment="1">
      <alignment horizontal="center" vertical="center" readingOrder="1"/>
    </xf>
    <xf numFmtId="3" fontId="11" fillId="0" borderId="145" xfId="5" applyNumberFormat="1" applyFont="1" applyBorder="1" applyAlignment="1">
      <alignment horizontal="center" vertical="center" readingOrder="1"/>
    </xf>
    <xf numFmtId="165" fontId="22" fillId="0" borderId="184" xfId="5" applyNumberFormat="1" applyFont="1" applyBorder="1" applyAlignment="1">
      <alignment horizontal="center" vertical="center" readingOrder="1"/>
    </xf>
    <xf numFmtId="49" fontId="22" fillId="0" borderId="166" xfId="5" applyNumberFormat="1" applyFont="1" applyBorder="1" applyAlignment="1">
      <alignment horizontal="center" vertical="center" readingOrder="1"/>
    </xf>
    <xf numFmtId="3" fontId="11" fillId="0" borderId="167" xfId="5" applyNumberFormat="1" applyFont="1" applyBorder="1" applyAlignment="1">
      <alignment horizontal="center" vertical="center" readingOrder="1"/>
    </xf>
    <xf numFmtId="165" fontId="22" fillId="0" borderId="37" xfId="5" applyNumberFormat="1" applyFont="1" applyBorder="1" applyAlignment="1">
      <alignment horizontal="center" vertical="center" readingOrder="1"/>
    </xf>
    <xf numFmtId="49" fontId="22" fillId="0" borderId="38" xfId="5" applyNumberFormat="1" applyFont="1" applyBorder="1" applyAlignment="1">
      <alignment horizontal="center" vertical="center" readingOrder="1"/>
    </xf>
    <xf numFmtId="49" fontId="22" fillId="0" borderId="44" xfId="5" applyNumberFormat="1" applyFont="1" applyBorder="1" applyAlignment="1">
      <alignment horizontal="center" vertical="center" readingOrder="1"/>
    </xf>
    <xf numFmtId="49" fontId="22" fillId="0" borderId="1" xfId="5" applyNumberFormat="1" applyFont="1" applyBorder="1" applyAlignment="1">
      <alignment horizontal="center" vertical="center" readingOrder="1"/>
    </xf>
    <xf numFmtId="0" fontId="38" fillId="0" borderId="187" xfId="5" applyFont="1" applyBorder="1" applyAlignment="1">
      <alignment horizontal="right" readingOrder="1"/>
    </xf>
    <xf numFmtId="0" fontId="30" fillId="0" borderId="62" xfId="7" applyFont="1" applyBorder="1" applyAlignment="1">
      <alignment horizontal="center" vertical="center"/>
    </xf>
    <xf numFmtId="0" fontId="38" fillId="0" borderId="125" xfId="7" applyFont="1" applyBorder="1" applyAlignment="1">
      <alignment horizontal="left" vertical="center"/>
    </xf>
    <xf numFmtId="0" fontId="38" fillId="0" borderId="126" xfId="7" applyFont="1" applyBorder="1" applyAlignment="1">
      <alignment horizontal="left" vertical="center"/>
    </xf>
    <xf numFmtId="0" fontId="37" fillId="0" borderId="173" xfId="7" applyFont="1" applyBorder="1" applyAlignment="1">
      <alignment horizontal="left" vertical="center"/>
    </xf>
    <xf numFmtId="0" fontId="37" fillId="0" borderId="174" xfId="7" applyFont="1" applyBorder="1" applyAlignment="1">
      <alignment horizontal="left" vertical="center"/>
    </xf>
    <xf numFmtId="0" fontId="37" fillId="0" borderId="175" xfId="7" applyFont="1" applyBorder="1" applyAlignment="1">
      <alignment horizontal="left" vertical="center"/>
    </xf>
    <xf numFmtId="0" fontId="78" fillId="0" borderId="151" xfId="7" applyFont="1" applyBorder="1" applyAlignment="1">
      <alignment horizontal="center" vertical="center"/>
    </xf>
    <xf numFmtId="0" fontId="98" fillId="0" borderId="0" xfId="7" applyFont="1"/>
    <xf numFmtId="0" fontId="75" fillId="2" borderId="0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48" xfId="3" applyFont="1" applyFill="1" applyBorder="1" applyAlignment="1">
      <alignment horizontal="center" vertical="center"/>
    </xf>
    <xf numFmtId="0" fontId="76" fillId="0" borderId="0" xfId="0" applyFont="1" applyAlignment="1">
      <alignment horizontal="left"/>
    </xf>
    <xf numFmtId="0" fontId="0" fillId="0" borderId="0" xfId="0" applyAlignment="1"/>
    <xf numFmtId="0" fontId="21" fillId="0" borderId="0" xfId="5" applyAlignment="1"/>
    <xf numFmtId="0" fontId="48" fillId="0" borderId="0" xfId="5" applyFont="1" applyBorder="1" applyAlignment="1">
      <alignment horizontal="center"/>
    </xf>
    <xf numFmtId="0" fontId="46" fillId="0" borderId="0" xfId="5" applyFont="1" applyBorder="1" applyAlignment="1">
      <alignment horizontal="center" vertical="center"/>
    </xf>
    <xf numFmtId="49" fontId="41" fillId="0" borderId="0" xfId="5" applyNumberFormat="1" applyFont="1" applyFill="1" applyBorder="1" applyAlignment="1">
      <alignment horizontal="center" vertical="center"/>
    </xf>
    <xf numFmtId="0" fontId="50" fillId="0" borderId="0" xfId="5" applyFont="1" applyBorder="1" applyAlignment="1">
      <alignment horizontal="center"/>
    </xf>
    <xf numFmtId="0" fontId="100" fillId="0" borderId="0" xfId="0" applyFont="1"/>
    <xf numFmtId="0" fontId="64" fillId="0" borderId="0" xfId="0" applyFont="1" applyAlignment="1">
      <alignment horizontal="center"/>
    </xf>
    <xf numFmtId="0" fontId="102" fillId="0" borderId="0" xfId="0" applyFont="1"/>
    <xf numFmtId="0" fontId="103" fillId="0" borderId="0" xfId="0" applyFont="1" applyAlignment="1">
      <alignment horizontal="center"/>
    </xf>
    <xf numFmtId="0" fontId="103" fillId="0" borderId="0" xfId="0" applyFont="1"/>
    <xf numFmtId="0" fontId="101" fillId="0" borderId="0" xfId="0" applyFont="1"/>
    <xf numFmtId="0" fontId="101" fillId="0" borderId="249" xfId="0" applyFont="1" applyBorder="1" applyAlignment="1">
      <alignment vertical="top" wrapText="1"/>
    </xf>
    <xf numFmtId="0" fontId="101" fillId="0" borderId="202" xfId="0" applyFont="1" applyBorder="1" applyAlignment="1">
      <alignment horizontal="center" vertical="top" wrapText="1"/>
    </xf>
    <xf numFmtId="0" fontId="103" fillId="0" borderId="181" xfId="0" applyFont="1" applyBorder="1" applyAlignment="1">
      <alignment horizontal="center" vertical="top" wrapText="1"/>
    </xf>
    <xf numFmtId="0" fontId="0" fillId="0" borderId="67" xfId="0" applyBorder="1" applyAlignment="1">
      <alignment vertical="top" wrapText="1"/>
    </xf>
    <xf numFmtId="0" fontId="103" fillId="0" borderId="67" xfId="0" applyFont="1" applyBorder="1" applyAlignment="1">
      <alignment horizontal="center" vertical="top" wrapText="1"/>
    </xf>
    <xf numFmtId="0" fontId="103" fillId="0" borderId="60" xfId="0" applyFont="1" applyBorder="1" applyAlignment="1">
      <alignment vertical="top" wrapText="1"/>
    </xf>
    <xf numFmtId="0" fontId="103" fillId="0" borderId="61" xfId="0" applyFont="1" applyBorder="1" applyAlignment="1">
      <alignment vertical="top" wrapText="1"/>
    </xf>
    <xf numFmtId="0" fontId="101" fillId="0" borderId="60" xfId="0" applyFont="1" applyBorder="1" applyAlignment="1">
      <alignment horizontal="center" vertical="top" wrapText="1"/>
    </xf>
    <xf numFmtId="0" fontId="103" fillId="0" borderId="60" xfId="0" applyFont="1" applyBorder="1" applyAlignment="1">
      <alignment horizontal="center" vertical="top" wrapText="1"/>
    </xf>
    <xf numFmtId="0" fontId="101" fillId="0" borderId="61" xfId="0" applyFont="1" applyBorder="1" applyAlignment="1">
      <alignment horizontal="center" vertical="top" wrapText="1"/>
    </xf>
    <xf numFmtId="0" fontId="107" fillId="0" borderId="0" xfId="0" applyFont="1"/>
    <xf numFmtId="0" fontId="90" fillId="0" borderId="0" xfId="0" applyFont="1"/>
    <xf numFmtId="0" fontId="109" fillId="0" borderId="0" xfId="0" applyFont="1"/>
    <xf numFmtId="0" fontId="110" fillId="0" borderId="0" xfId="0" applyFont="1"/>
    <xf numFmtId="0" fontId="111" fillId="0" borderId="60" xfId="0" applyFont="1" applyBorder="1" applyAlignment="1">
      <alignment vertical="top" wrapText="1"/>
    </xf>
    <xf numFmtId="0" fontId="111" fillId="0" borderId="61" xfId="0" applyFont="1" applyBorder="1" applyAlignment="1">
      <alignment vertical="top" wrapText="1"/>
    </xf>
    <xf numFmtId="0" fontId="111" fillId="0" borderId="181" xfId="0" applyFont="1" applyBorder="1" applyAlignment="1">
      <alignment horizontal="center" vertical="top" wrapText="1"/>
    </xf>
    <xf numFmtId="0" fontId="0" fillId="2" borderId="0" xfId="0" applyFill="1"/>
    <xf numFmtId="0" fontId="99" fillId="2" borderId="125" xfId="0" applyFont="1" applyFill="1" applyBorder="1" applyAlignment="1">
      <alignment horizontal="center"/>
    </xf>
    <xf numFmtId="0" fontId="99" fillId="2" borderId="126" xfId="0" applyFont="1" applyFill="1" applyBorder="1" applyAlignment="1">
      <alignment horizontal="center"/>
    </xf>
    <xf numFmtId="3" fontId="112" fillId="2" borderId="10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12" fillId="2" borderId="62" xfId="0" applyFont="1" applyFill="1" applyBorder="1" applyAlignment="1">
      <alignment horizontal="center" vertical="center"/>
    </xf>
    <xf numFmtId="0" fontId="99" fillId="2" borderId="124" xfId="0" applyFont="1" applyFill="1" applyBorder="1" applyAlignment="1">
      <alignment horizontal="center"/>
    </xf>
    <xf numFmtId="3" fontId="88" fillId="2" borderId="101" xfId="0" applyNumberFormat="1" applyFont="1" applyFill="1" applyBorder="1" applyAlignment="1">
      <alignment horizontal="center" vertical="center"/>
    </xf>
    <xf numFmtId="0" fontId="113" fillId="2" borderId="0" xfId="0" applyFont="1" applyFill="1" applyAlignment="1">
      <alignment vertical="center"/>
    </xf>
    <xf numFmtId="0" fontId="88" fillId="2" borderId="61" xfId="0" applyFont="1" applyFill="1" applyBorder="1" applyAlignment="1">
      <alignment horizontal="center" vertical="center"/>
    </xf>
    <xf numFmtId="1" fontId="21" fillId="0" borderId="0" xfId="5" applyNumberFormat="1"/>
    <xf numFmtId="0" fontId="112" fillId="2" borderId="62" xfId="0" applyFont="1" applyFill="1" applyBorder="1" applyAlignment="1">
      <alignment horizontal="center" wrapText="1"/>
    </xf>
    <xf numFmtId="0" fontId="112" fillId="2" borderId="104" xfId="0" applyFont="1" applyFill="1" applyBorder="1" applyAlignment="1">
      <alignment horizontal="center"/>
    </xf>
    <xf numFmtId="0" fontId="0" fillId="2" borderId="55" xfId="0" applyFill="1" applyBorder="1"/>
    <xf numFmtId="0" fontId="112" fillId="2" borderId="62" xfId="0" applyFont="1" applyFill="1" applyBorder="1" applyAlignment="1">
      <alignment horizontal="center"/>
    </xf>
    <xf numFmtId="0" fontId="0" fillId="0" borderId="69" xfId="0" applyBorder="1"/>
    <xf numFmtId="0" fontId="78" fillId="0" borderId="0" xfId="5" applyFont="1" applyAlignment="1">
      <alignment horizontal="center"/>
    </xf>
    <xf numFmtId="165" fontId="46" fillId="2" borderId="106" xfId="5" applyNumberFormat="1" applyFont="1" applyFill="1" applyBorder="1" applyAlignment="1">
      <alignment horizontal="center" vertical="center"/>
    </xf>
    <xf numFmtId="49" fontId="22" fillId="2" borderId="88" xfId="5" applyNumberFormat="1" applyFont="1" applyFill="1" applyBorder="1" applyAlignment="1">
      <alignment horizontal="center"/>
    </xf>
    <xf numFmtId="165" fontId="46" fillId="2" borderId="25" xfId="5" applyNumberFormat="1" applyFont="1" applyFill="1" applyBorder="1" applyAlignment="1">
      <alignment horizontal="center" vertical="center"/>
    </xf>
    <xf numFmtId="49" fontId="22" fillId="2" borderId="30" xfId="5" applyNumberFormat="1" applyFont="1" applyFill="1" applyBorder="1" applyAlignment="1">
      <alignment horizontal="center"/>
    </xf>
    <xf numFmtId="165" fontId="46" fillId="2" borderId="10" xfId="5" applyNumberFormat="1" applyFont="1" applyFill="1" applyBorder="1" applyAlignment="1">
      <alignment horizontal="center" vertical="center"/>
    </xf>
    <xf numFmtId="49" fontId="22" fillId="2" borderId="1" xfId="5" applyNumberFormat="1" applyFont="1" applyFill="1" applyBorder="1" applyAlignment="1">
      <alignment horizontal="center"/>
    </xf>
    <xf numFmtId="165" fontId="46" fillId="2" borderId="101" xfId="5" applyNumberFormat="1" applyFont="1" applyFill="1" applyBorder="1" applyAlignment="1">
      <alignment horizontal="center" vertical="center"/>
    </xf>
    <xf numFmtId="49" fontId="22" fillId="2" borderId="11" xfId="5" applyNumberFormat="1" applyFont="1" applyFill="1" applyBorder="1" applyAlignment="1">
      <alignment horizontal="center"/>
    </xf>
    <xf numFmtId="165" fontId="46" fillId="2" borderId="104" xfId="5" applyNumberFormat="1" applyFont="1" applyFill="1" applyBorder="1" applyAlignment="1">
      <alignment horizontal="center" vertical="center"/>
    </xf>
    <xf numFmtId="49" fontId="22" fillId="2" borderId="117" xfId="5" applyNumberFormat="1" applyFont="1" applyFill="1" applyBorder="1" applyAlignment="1">
      <alignment horizontal="center"/>
    </xf>
    <xf numFmtId="165" fontId="46" fillId="2" borderId="14" xfId="5" applyNumberFormat="1" applyFont="1" applyFill="1" applyBorder="1" applyAlignment="1">
      <alignment horizontal="center" vertical="center"/>
    </xf>
    <xf numFmtId="49" fontId="22" fillId="2" borderId="53" xfId="5" applyNumberFormat="1" applyFont="1" applyFill="1" applyBorder="1" applyAlignment="1">
      <alignment horizontal="center"/>
    </xf>
    <xf numFmtId="165" fontId="46" fillId="2" borderId="111" xfId="5" applyNumberFormat="1" applyFont="1" applyFill="1" applyBorder="1" applyAlignment="1">
      <alignment horizontal="center" vertical="center"/>
    </xf>
    <xf numFmtId="49" fontId="22" fillId="2" borderId="5" xfId="5" applyNumberFormat="1" applyFont="1" applyFill="1" applyBorder="1" applyAlignment="1">
      <alignment horizontal="center"/>
    </xf>
    <xf numFmtId="165" fontId="46" fillId="2" borderId="9" xfId="5" applyNumberFormat="1" applyFont="1" applyFill="1" applyBorder="1" applyAlignment="1">
      <alignment horizontal="center" vertical="center"/>
    </xf>
    <xf numFmtId="49" fontId="22" fillId="2" borderId="3" xfId="5" applyNumberFormat="1" applyFont="1" applyFill="1" applyBorder="1" applyAlignment="1">
      <alignment horizontal="center"/>
    </xf>
    <xf numFmtId="165" fontId="30" fillId="2" borderId="111" xfId="5" applyNumberFormat="1" applyFont="1" applyFill="1" applyBorder="1" applyAlignment="1">
      <alignment horizontal="center" vertical="center"/>
    </xf>
    <xf numFmtId="49" fontId="11" fillId="2" borderId="5" xfId="5" applyNumberFormat="1" applyFont="1" applyFill="1" applyBorder="1" applyAlignment="1">
      <alignment horizontal="center" vertical="center"/>
    </xf>
    <xf numFmtId="169" fontId="46" fillId="0" borderId="0" xfId="5" applyNumberFormat="1" applyFont="1" applyBorder="1" applyAlignment="1">
      <alignment horizontal="center" vertical="center"/>
    </xf>
    <xf numFmtId="2" fontId="1" fillId="0" borderId="0" xfId="5" applyNumberFormat="1" applyFont="1"/>
    <xf numFmtId="0" fontId="3" fillId="0" borderId="0" xfId="3" applyFont="1" applyAlignment="1"/>
    <xf numFmtId="0" fontId="75" fillId="0" borderId="70" xfId="5" applyFont="1" applyBorder="1" applyAlignment="1">
      <alignment vertical="center"/>
    </xf>
    <xf numFmtId="0" fontId="75" fillId="0" borderId="18" xfId="5" applyFont="1" applyBorder="1" applyAlignment="1">
      <alignment vertical="center"/>
    </xf>
    <xf numFmtId="0" fontId="75" fillId="0" borderId="74" xfId="5" applyFont="1" applyBorder="1" applyAlignment="1">
      <alignment vertical="center"/>
    </xf>
    <xf numFmtId="0" fontId="84" fillId="0" borderId="103" xfId="5" applyFont="1" applyBorder="1" applyAlignment="1">
      <alignment horizontal="center" vertical="center"/>
    </xf>
    <xf numFmtId="165" fontId="75" fillId="0" borderId="82" xfId="5" applyNumberFormat="1" applyFont="1" applyBorder="1" applyAlignment="1">
      <alignment horizontal="center" vertical="center"/>
    </xf>
    <xf numFmtId="165" fontId="75" fillId="0" borderId="103" xfId="5" applyNumberFormat="1" applyFont="1" applyBorder="1" applyAlignment="1">
      <alignment horizontal="center" vertical="center"/>
    </xf>
    <xf numFmtId="165" fontId="78" fillId="0" borderId="103" xfId="5" applyNumberFormat="1" applyFont="1" applyBorder="1" applyAlignment="1">
      <alignment vertical="center"/>
    </xf>
    <xf numFmtId="165" fontId="79" fillId="0" borderId="103" xfId="5" applyNumberFormat="1" applyFont="1" applyBorder="1" applyAlignment="1">
      <alignment vertical="center"/>
    </xf>
    <xf numFmtId="165" fontId="78" fillId="0" borderId="18" xfId="5" applyNumberFormat="1" applyFont="1" applyBorder="1" applyAlignment="1">
      <alignment vertical="center"/>
    </xf>
    <xf numFmtId="165" fontId="78" fillId="0" borderId="70" xfId="5" applyNumberFormat="1" applyFont="1" applyBorder="1" applyAlignment="1">
      <alignment vertical="center"/>
    </xf>
    <xf numFmtId="165" fontId="79" fillId="0" borderId="108" xfId="5" applyNumberFormat="1" applyFont="1" applyBorder="1" applyAlignment="1">
      <alignment vertical="center"/>
    </xf>
    <xf numFmtId="165" fontId="79" fillId="0" borderId="144" xfId="5" applyNumberFormat="1" applyFont="1" applyBorder="1" applyAlignment="1">
      <alignment vertical="center"/>
    </xf>
    <xf numFmtId="165" fontId="78" fillId="0" borderId="151" xfId="5" applyNumberFormat="1" applyFont="1" applyBorder="1" applyAlignment="1">
      <alignment vertical="center"/>
    </xf>
    <xf numFmtId="165" fontId="78" fillId="0" borderId="74" xfId="5" applyNumberFormat="1" applyFont="1" applyBorder="1" applyAlignment="1">
      <alignment vertical="center"/>
    </xf>
    <xf numFmtId="165" fontId="78" fillId="0" borderId="32" xfId="5" applyNumberFormat="1" applyFont="1" applyBorder="1" applyAlignment="1">
      <alignment vertical="center"/>
    </xf>
    <xf numFmtId="0" fontId="78" fillId="0" borderId="2" xfId="5" applyFont="1" applyBorder="1" applyAlignment="1">
      <alignment horizontal="center" vertical="center"/>
    </xf>
    <xf numFmtId="0" fontId="116" fillId="4" borderId="12" xfId="5" applyFont="1" applyFill="1" applyBorder="1" applyAlignment="1">
      <alignment horizontal="center" vertical="center"/>
    </xf>
    <xf numFmtId="0" fontId="117" fillId="4" borderId="23" xfId="5" applyFont="1" applyFill="1" applyBorder="1"/>
    <xf numFmtId="0" fontId="117" fillId="4" borderId="17" xfId="5" applyFont="1" applyFill="1" applyBorder="1"/>
    <xf numFmtId="0" fontId="114" fillId="4" borderId="33" xfId="5" applyFont="1" applyFill="1" applyBorder="1"/>
    <xf numFmtId="0" fontId="79" fillId="0" borderId="159" xfId="5" applyFont="1" applyBorder="1"/>
    <xf numFmtId="0" fontId="114" fillId="0" borderId="23" xfId="5" applyFont="1" applyBorder="1"/>
    <xf numFmtId="0" fontId="114" fillId="0" borderId="17" xfId="5" applyFont="1" applyBorder="1"/>
    <xf numFmtId="0" fontId="114" fillId="0" borderId="33" xfId="5" applyFont="1" applyBorder="1"/>
    <xf numFmtId="0" fontId="114" fillId="0" borderId="161" xfId="5" applyFont="1" applyBorder="1"/>
    <xf numFmtId="0" fontId="114" fillId="0" borderId="165" xfId="5" applyFont="1" applyBorder="1"/>
    <xf numFmtId="0" fontId="114" fillId="0" borderId="159" xfId="5" applyFont="1" applyBorder="1"/>
    <xf numFmtId="0" fontId="79" fillId="0" borderId="169" xfId="5" applyFont="1" applyBorder="1"/>
    <xf numFmtId="0" fontId="1" fillId="0" borderId="0" xfId="5" applyFont="1" applyAlignment="1">
      <alignment vertical="center"/>
    </xf>
    <xf numFmtId="0" fontId="83" fillId="0" borderId="136" xfId="5" applyFont="1" applyBorder="1" applyAlignment="1">
      <alignment vertical="center" readingOrder="1"/>
    </xf>
    <xf numFmtId="0" fontId="83" fillId="0" borderId="132" xfId="5" applyFont="1" applyBorder="1" applyAlignment="1">
      <alignment vertical="center" readingOrder="1"/>
    </xf>
    <xf numFmtId="0" fontId="83" fillId="0" borderId="179" xfId="5" applyFont="1" applyBorder="1" applyAlignment="1">
      <alignment vertical="center" readingOrder="1"/>
    </xf>
    <xf numFmtId="0" fontId="83" fillId="0" borderId="185" xfId="5" applyFont="1" applyBorder="1" applyAlignment="1">
      <alignment horizontal="center" vertical="center" readingOrder="1"/>
    </xf>
    <xf numFmtId="0" fontId="82" fillId="0" borderId="84" xfId="5" applyFont="1" applyBorder="1" applyAlignment="1">
      <alignment vertical="center" readingOrder="1"/>
    </xf>
    <xf numFmtId="0" fontId="119" fillId="0" borderId="84" xfId="5" applyFont="1" applyBorder="1" applyAlignment="1">
      <alignment horizontal="center" vertical="center" readingOrder="1"/>
    </xf>
    <xf numFmtId="0" fontId="82" fillId="0" borderId="86" xfId="5" applyFont="1" applyBorder="1" applyAlignment="1">
      <alignment vertical="center" readingOrder="1"/>
    </xf>
    <xf numFmtId="0" fontId="114" fillId="0" borderId="190" xfId="5" applyFont="1" applyBorder="1" applyAlignment="1">
      <alignment horizontal="right" vertical="center" readingOrder="1"/>
    </xf>
    <xf numFmtId="0" fontId="73" fillId="0" borderId="81" xfId="5" applyFont="1" applyBorder="1" applyAlignment="1">
      <alignment vertical="center"/>
    </xf>
    <xf numFmtId="0" fontId="120" fillId="4" borderId="82" xfId="5" applyFont="1" applyFill="1" applyBorder="1" applyAlignment="1">
      <alignment vertical="center"/>
    </xf>
    <xf numFmtId="0" fontId="120" fillId="4" borderId="151" xfId="5" applyFont="1" applyFill="1" applyBorder="1" applyAlignment="1">
      <alignment vertical="center"/>
    </xf>
    <xf numFmtId="0" fontId="73" fillId="0" borderId="159" xfId="5" applyFont="1" applyBorder="1" applyAlignment="1">
      <alignment horizontal="center"/>
    </xf>
    <xf numFmtId="0" fontId="73" fillId="0" borderId="62" xfId="5" applyFont="1" applyBorder="1" applyAlignment="1">
      <alignment horizontal="center"/>
    </xf>
    <xf numFmtId="0" fontId="73" fillId="0" borderId="82" xfId="5" applyFont="1" applyBorder="1" applyAlignment="1">
      <alignment horizontal="center"/>
    </xf>
    <xf numFmtId="0" fontId="121" fillId="0" borderId="16" xfId="5" applyFont="1" applyBorder="1"/>
    <xf numFmtId="0" fontId="121" fillId="0" borderId="17" xfId="5" applyFont="1" applyBorder="1"/>
    <xf numFmtId="0" fontId="122" fillId="0" borderId="17" xfId="5" applyFont="1" applyBorder="1"/>
    <xf numFmtId="0" fontId="121" fillId="0" borderId="45" xfId="5" applyFont="1" applyBorder="1"/>
    <xf numFmtId="0" fontId="121" fillId="0" borderId="229" xfId="5" applyFont="1" applyBorder="1"/>
    <xf numFmtId="0" fontId="121" fillId="0" borderId="161" xfId="5" applyFont="1" applyBorder="1"/>
    <xf numFmtId="0" fontId="121" fillId="0" borderId="165" xfId="5" applyFont="1" applyBorder="1"/>
    <xf numFmtId="0" fontId="121" fillId="0" borderId="159" xfId="5" applyFont="1" applyBorder="1"/>
    <xf numFmtId="0" fontId="121" fillId="0" borderId="169" xfId="5" applyFont="1" applyBorder="1" applyAlignment="1">
      <alignment vertical="center"/>
    </xf>
    <xf numFmtId="0" fontId="75" fillId="0" borderId="130" xfId="5" applyFont="1" applyBorder="1" applyAlignment="1">
      <alignment vertical="center"/>
    </xf>
    <xf numFmtId="0" fontId="75" fillId="0" borderId="72" xfId="5" applyFont="1" applyBorder="1" applyAlignment="1">
      <alignment vertical="center"/>
    </xf>
    <xf numFmtId="0" fontId="75" fillId="0" borderId="72" xfId="5" applyFont="1" applyBorder="1" applyAlignment="1">
      <alignment horizontal="left" vertical="center"/>
    </xf>
    <xf numFmtId="0" fontId="73" fillId="0" borderId="145" xfId="5" applyFont="1" applyBorder="1" applyAlignment="1">
      <alignment horizontal="center" vertical="center"/>
    </xf>
    <xf numFmtId="0" fontId="75" fillId="0" borderId="2" xfId="5" applyFont="1" applyBorder="1"/>
    <xf numFmtId="0" fontId="75" fillId="0" borderId="12" xfId="5" applyFont="1" applyBorder="1" applyAlignment="1">
      <alignment horizontal="left"/>
    </xf>
    <xf numFmtId="0" fontId="73" fillId="0" borderId="16" xfId="5" applyFont="1" applyBorder="1" applyAlignment="1">
      <alignment vertical="center"/>
    </xf>
    <xf numFmtId="0" fontId="73" fillId="0" borderId="17" xfId="5" applyFont="1" applyBorder="1" applyAlignment="1">
      <alignment vertical="center"/>
    </xf>
    <xf numFmtId="0" fontId="73" fillId="0" borderId="45" xfId="5" applyFont="1" applyBorder="1" applyAlignment="1">
      <alignment horizontal="center" vertical="center"/>
    </xf>
    <xf numFmtId="0" fontId="75" fillId="0" borderId="16" xfId="3" applyFont="1" applyBorder="1"/>
    <xf numFmtId="0" fontId="75" fillId="0" borderId="17" xfId="3" applyFont="1" applyBorder="1"/>
    <xf numFmtId="0" fontId="75" fillId="0" borderId="33" xfId="3" applyFont="1" applyBorder="1"/>
    <xf numFmtId="0" fontId="75" fillId="0" borderId="165" xfId="3" applyFont="1" applyFill="1" applyBorder="1"/>
    <xf numFmtId="0" fontId="75" fillId="0" borderId="229" xfId="3" applyFont="1" applyBorder="1"/>
    <xf numFmtId="0" fontId="123" fillId="0" borderId="54" xfId="3" applyFont="1" applyBorder="1"/>
    <xf numFmtId="0" fontId="75" fillId="0" borderId="165" xfId="3" applyFont="1" applyBorder="1"/>
    <xf numFmtId="0" fontId="75" fillId="0" borderId="12" xfId="3" applyFont="1" applyBorder="1" applyAlignment="1">
      <alignment vertical="center"/>
    </xf>
    <xf numFmtId="0" fontId="73" fillId="0" borderId="16" xfId="3" applyFont="1" applyBorder="1" applyAlignment="1">
      <alignment vertical="center"/>
    </xf>
    <xf numFmtId="0" fontId="73" fillId="0" borderId="17" xfId="3" applyFont="1" applyBorder="1" applyAlignment="1">
      <alignment vertical="center"/>
    </xf>
    <xf numFmtId="0" fontId="73" fillId="0" borderId="33" xfId="3" applyFont="1" applyBorder="1" applyAlignment="1">
      <alignment vertical="center"/>
    </xf>
    <xf numFmtId="0" fontId="73" fillId="0" borderId="45" xfId="3" applyFont="1" applyBorder="1" applyAlignment="1">
      <alignment vertical="center"/>
    </xf>
    <xf numFmtId="0" fontId="73" fillId="0" borderId="4" xfId="3" applyFont="1" applyBorder="1" applyAlignment="1">
      <alignment horizontal="center" vertical="center"/>
    </xf>
    <xf numFmtId="0" fontId="98" fillId="0" borderId="161" xfId="3" applyFont="1" applyBorder="1" applyAlignment="1">
      <alignment vertical="center"/>
    </xf>
    <xf numFmtId="0" fontId="98" fillId="0" borderId="17" xfId="3" applyFont="1" applyBorder="1" applyAlignment="1">
      <alignment vertical="center"/>
    </xf>
    <xf numFmtId="0" fontId="98" fillId="0" borderId="45" xfId="3" applyFont="1" applyBorder="1" applyAlignment="1">
      <alignment vertical="center"/>
    </xf>
    <xf numFmtId="0" fontId="75" fillId="0" borderId="51" xfId="3" applyFont="1" applyBorder="1" applyAlignment="1">
      <alignment vertical="center"/>
    </xf>
    <xf numFmtId="0" fontId="32" fillId="0" borderId="0" xfId="5" applyFont="1" applyBorder="1" applyAlignment="1">
      <alignment horizontal="center" vertical="center"/>
    </xf>
    <xf numFmtId="165" fontId="31" fillId="0" borderId="0" xfId="5" applyNumberFormat="1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0" fontId="31" fillId="0" borderId="0" xfId="5" applyFont="1" applyBorder="1"/>
    <xf numFmtId="165" fontId="73" fillId="0" borderId="103" xfId="5" applyNumberFormat="1" applyFont="1" applyBorder="1" applyAlignment="1">
      <alignment horizontal="center" vertical="center"/>
    </xf>
    <xf numFmtId="165" fontId="79" fillId="0" borderId="103" xfId="5" applyNumberFormat="1" applyFont="1" applyBorder="1" applyAlignment="1">
      <alignment horizontal="left" vertical="center"/>
    </xf>
    <xf numFmtId="165" fontId="79" fillId="0" borderId="87" xfId="5" applyNumberFormat="1" applyFont="1" applyBorder="1" applyAlignment="1">
      <alignment horizontal="left" vertical="center"/>
    </xf>
    <xf numFmtId="165" fontId="73" fillId="0" borderId="96" xfId="5" applyNumberFormat="1" applyFont="1" applyBorder="1" applyAlignment="1">
      <alignment horizontal="center"/>
    </xf>
    <xf numFmtId="165" fontId="82" fillId="0" borderId="99" xfId="5" applyNumberFormat="1" applyFont="1" applyBorder="1"/>
    <xf numFmtId="165" fontId="82" fillId="0" borderId="100" xfId="5" applyNumberFormat="1" applyFont="1" applyBorder="1"/>
    <xf numFmtId="165" fontId="79" fillId="0" borderId="87" xfId="5" applyNumberFormat="1" applyFont="1" applyBorder="1" applyAlignment="1">
      <alignment horizontal="center"/>
    </xf>
    <xf numFmtId="165" fontId="82" fillId="0" borderId="32" xfId="5" applyNumberFormat="1" applyFont="1" applyBorder="1"/>
    <xf numFmtId="165" fontId="82" fillId="0" borderId="107" xfId="5" applyNumberFormat="1" applyFont="1" applyBorder="1"/>
    <xf numFmtId="165" fontId="79" fillId="0" borderId="96" xfId="5" applyNumberFormat="1" applyFont="1" applyBorder="1" applyAlignment="1">
      <alignment horizontal="center"/>
    </xf>
    <xf numFmtId="165" fontId="79" fillId="0" borderId="87" xfId="5" applyNumberFormat="1" applyFont="1" applyBorder="1" applyAlignment="1">
      <alignment vertical="center"/>
    </xf>
    <xf numFmtId="165" fontId="78" fillId="0" borderId="4" xfId="5" applyNumberFormat="1" applyFont="1" applyBorder="1" applyAlignment="1">
      <alignment horizontal="center" vertical="center"/>
    </xf>
    <xf numFmtId="0" fontId="78" fillId="0" borderId="209" xfId="1" applyFont="1" applyBorder="1" applyAlignment="1">
      <alignment horizontal="center" vertical="center"/>
    </xf>
    <xf numFmtId="0" fontId="79" fillId="0" borderId="61" xfId="1" applyFont="1" applyBorder="1" applyAlignment="1">
      <alignment vertical="center"/>
    </xf>
    <xf numFmtId="0" fontId="79" fillId="0" borderId="62" xfId="1" applyFont="1" applyBorder="1" applyAlignment="1">
      <alignment vertical="center"/>
    </xf>
    <xf numFmtId="0" fontId="79" fillId="0" borderId="56" xfId="1" applyFont="1" applyBorder="1" applyAlignment="1">
      <alignment vertical="center"/>
    </xf>
    <xf numFmtId="0" fontId="75" fillId="0" borderId="142" xfId="3" applyFont="1" applyBorder="1" applyAlignment="1">
      <alignment horizontal="center" vertical="center"/>
    </xf>
    <xf numFmtId="0" fontId="75" fillId="0" borderId="72" xfId="3" applyFont="1" applyBorder="1" applyAlignment="1">
      <alignment horizontal="left" vertical="center"/>
    </xf>
    <xf numFmtId="0" fontId="74" fillId="0" borderId="145" xfId="3" applyFont="1" applyBorder="1" applyAlignment="1">
      <alignment horizontal="center" vertical="center"/>
    </xf>
    <xf numFmtId="0" fontId="75" fillId="0" borderId="185" xfId="3" applyFont="1" applyBorder="1" applyAlignment="1">
      <alignment horizontal="center" vertical="center"/>
    </xf>
    <xf numFmtId="1" fontId="11" fillId="2" borderId="24" xfId="3" applyNumberFormat="1" applyFont="1" applyFill="1" applyBorder="1" applyAlignment="1">
      <alignment horizontal="center" vertical="center"/>
    </xf>
    <xf numFmtId="165" fontId="1" fillId="2" borderId="114" xfId="3" applyNumberFormat="1" applyFill="1" applyBorder="1" applyAlignment="1">
      <alignment horizontal="center" vertical="center"/>
    </xf>
    <xf numFmtId="165" fontId="3" fillId="2" borderId="148" xfId="3" applyNumberFormat="1" applyFont="1" applyFill="1" applyBorder="1" applyAlignment="1">
      <alignment horizontal="center" vertical="center"/>
    </xf>
    <xf numFmtId="0" fontId="1" fillId="0" borderId="69" xfId="3" applyBorder="1"/>
    <xf numFmtId="0" fontId="73" fillId="0" borderId="138" xfId="3" applyFont="1" applyBorder="1" applyAlignment="1">
      <alignment horizontal="center" vertical="center"/>
    </xf>
    <xf numFmtId="0" fontId="73" fillId="0" borderId="125" xfId="3" applyFont="1" applyBorder="1" applyAlignment="1">
      <alignment horizontal="left" vertical="center"/>
    </xf>
    <xf numFmtId="0" fontId="73" fillId="0" borderId="139" xfId="3" applyFont="1" applyBorder="1" applyAlignment="1">
      <alignment horizontal="left" vertical="center"/>
    </xf>
    <xf numFmtId="0" fontId="11" fillId="0" borderId="168" xfId="3" applyFont="1" applyBorder="1" applyAlignment="1">
      <alignment horizontal="center" vertical="center"/>
    </xf>
    <xf numFmtId="0" fontId="74" fillId="0" borderId="179" xfId="3" applyFont="1" applyBorder="1" applyAlignment="1">
      <alignment horizontal="center" vertical="center"/>
    </xf>
    <xf numFmtId="3" fontId="6" fillId="2" borderId="42" xfId="3" applyNumberFormat="1" applyFont="1" applyFill="1" applyBorder="1" applyAlignment="1">
      <alignment horizontal="center" vertical="center"/>
    </xf>
    <xf numFmtId="165" fontId="6" fillId="0" borderId="148" xfId="3" applyNumberFormat="1" applyFont="1" applyBorder="1" applyAlignment="1">
      <alignment horizontal="center" vertical="center"/>
    </xf>
    <xf numFmtId="3" fontId="6" fillId="2" borderId="145" xfId="3" applyNumberFormat="1" applyFont="1" applyFill="1" applyBorder="1" applyAlignment="1">
      <alignment horizontal="center" vertical="center"/>
    </xf>
    <xf numFmtId="17" fontId="38" fillId="0" borderId="24" xfId="3" applyNumberFormat="1" applyFont="1" applyBorder="1" applyAlignment="1">
      <alignment horizontal="center" vertical="center"/>
    </xf>
    <xf numFmtId="17" fontId="38" fillId="2" borderId="24" xfId="3" applyNumberFormat="1" applyFont="1" applyFill="1" applyBorder="1" applyAlignment="1">
      <alignment horizontal="center" vertical="center"/>
    </xf>
    <xf numFmtId="0" fontId="19" fillId="2" borderId="114" xfId="3" applyFont="1" applyFill="1" applyBorder="1" applyAlignment="1">
      <alignment horizontal="center" vertical="center"/>
    </xf>
    <xf numFmtId="165" fontId="1" fillId="2" borderId="176" xfId="3" applyNumberFormat="1" applyFill="1" applyBorder="1" applyAlignment="1">
      <alignment horizontal="center" vertical="center"/>
    </xf>
    <xf numFmtId="165" fontId="1" fillId="2" borderId="133" xfId="3" applyNumberFormat="1" applyFill="1" applyBorder="1" applyAlignment="1">
      <alignment horizontal="center" vertical="center"/>
    </xf>
    <xf numFmtId="165" fontId="1" fillId="2" borderId="148" xfId="3" applyNumberFormat="1" applyFill="1" applyBorder="1" applyAlignment="1">
      <alignment horizontal="center" vertical="center"/>
    </xf>
    <xf numFmtId="165" fontId="6" fillId="0" borderId="180" xfId="3" applyNumberFormat="1" applyFont="1" applyBorder="1" applyAlignment="1">
      <alignment horizontal="center" vertical="center"/>
    </xf>
    <xf numFmtId="165" fontId="6" fillId="2" borderId="180" xfId="3" applyNumberFormat="1" applyFont="1" applyFill="1" applyBorder="1" applyAlignment="1">
      <alignment horizontal="center" vertical="center"/>
    </xf>
    <xf numFmtId="3" fontId="6" fillId="2" borderId="122" xfId="3" applyNumberFormat="1" applyFont="1" applyFill="1" applyBorder="1" applyAlignment="1">
      <alignment horizontal="center" vertical="center"/>
    </xf>
    <xf numFmtId="0" fontId="75" fillId="0" borderId="124" xfId="3" applyFont="1" applyBorder="1" applyAlignment="1">
      <alignment horizontal="left" vertical="center"/>
    </xf>
    <xf numFmtId="0" fontId="75" fillId="0" borderId="126" xfId="3" applyFont="1" applyBorder="1" applyAlignment="1">
      <alignment horizontal="left" vertical="center"/>
    </xf>
    <xf numFmtId="0" fontId="75" fillId="0" borderId="183" xfId="3" applyFont="1" applyBorder="1" applyAlignment="1">
      <alignment horizontal="left" vertical="center"/>
    </xf>
    <xf numFmtId="0" fontId="74" fillId="0" borderId="61" xfId="3" applyFont="1" applyBorder="1" applyAlignment="1">
      <alignment horizontal="center" vertical="center"/>
    </xf>
    <xf numFmtId="0" fontId="30" fillId="0" borderId="148" xfId="3" applyFont="1" applyBorder="1" applyAlignment="1">
      <alignment horizontal="center" vertical="center"/>
    </xf>
    <xf numFmtId="0" fontId="9" fillId="0" borderId="148" xfId="3" applyFont="1" applyBorder="1" applyAlignment="1">
      <alignment horizontal="center" vertical="center"/>
    </xf>
    <xf numFmtId="0" fontId="9" fillId="2" borderId="148" xfId="3" applyFont="1" applyFill="1" applyBorder="1" applyAlignment="1">
      <alignment horizontal="center" vertical="center"/>
    </xf>
    <xf numFmtId="17" fontId="30" fillId="0" borderId="168" xfId="3" applyNumberFormat="1" applyFont="1" applyBorder="1" applyAlignment="1">
      <alignment horizontal="center" vertical="center"/>
    </xf>
    <xf numFmtId="17" fontId="30" fillId="2" borderId="168" xfId="3" applyNumberFormat="1" applyFont="1" applyFill="1" applyBorder="1" applyAlignment="1">
      <alignment horizontal="center" vertical="center"/>
    </xf>
    <xf numFmtId="3" fontId="6" fillId="2" borderId="134" xfId="3" applyNumberFormat="1" applyFont="1" applyFill="1" applyBorder="1" applyAlignment="1">
      <alignment horizontal="center" vertical="center"/>
    </xf>
    <xf numFmtId="0" fontId="11" fillId="0" borderId="122" xfId="3" applyFont="1" applyBorder="1" applyAlignment="1">
      <alignment horizontal="center" vertical="center"/>
    </xf>
    <xf numFmtId="1" fontId="11" fillId="2" borderId="122" xfId="3" applyNumberFormat="1" applyFont="1" applyFill="1" applyBorder="1" applyAlignment="1">
      <alignment horizontal="center" vertical="center"/>
    </xf>
    <xf numFmtId="1" fontId="11" fillId="2" borderId="8" xfId="3" applyNumberFormat="1" applyFont="1" applyFill="1" applyBorder="1" applyAlignment="1">
      <alignment horizontal="center" vertical="center"/>
    </xf>
    <xf numFmtId="0" fontId="75" fillId="0" borderId="183" xfId="3" applyFont="1" applyBorder="1" applyAlignment="1">
      <alignment horizontal="center" vertical="center"/>
    </xf>
    <xf numFmtId="0" fontId="9" fillId="2" borderId="114" xfId="3" applyFont="1" applyFill="1" applyBorder="1" applyAlignment="1">
      <alignment horizontal="center" vertical="center"/>
    </xf>
    <xf numFmtId="17" fontId="30" fillId="2" borderId="25" xfId="3" applyNumberFormat="1" applyFont="1" applyFill="1" applyBorder="1" applyAlignment="1">
      <alignment horizontal="center" vertical="center"/>
    </xf>
    <xf numFmtId="3" fontId="3" fillId="2" borderId="146" xfId="3" applyNumberFormat="1" applyFont="1" applyFill="1" applyBorder="1" applyAlignment="1">
      <alignment horizontal="center" vertical="center"/>
    </xf>
    <xf numFmtId="165" fontId="1" fillId="2" borderId="114" xfId="3" applyNumberFormat="1" applyFont="1" applyFill="1" applyBorder="1" applyAlignment="1">
      <alignment horizontal="center" vertical="center"/>
    </xf>
    <xf numFmtId="17" fontId="30" fillId="0" borderId="24" xfId="3" applyNumberFormat="1" applyFont="1" applyBorder="1" applyAlignment="1">
      <alignment horizontal="center" vertical="center"/>
    </xf>
    <xf numFmtId="3" fontId="6" fillId="2" borderId="168" xfId="3" applyNumberFormat="1" applyFont="1" applyFill="1" applyBorder="1" applyAlignment="1">
      <alignment horizontal="center" vertical="center"/>
    </xf>
    <xf numFmtId="0" fontId="1" fillId="0" borderId="114" xfId="3" applyFont="1" applyBorder="1" applyAlignment="1">
      <alignment horizontal="center" vertical="center"/>
    </xf>
    <xf numFmtId="0" fontId="30" fillId="0" borderId="114" xfId="3" applyFont="1" applyBorder="1" applyAlignment="1">
      <alignment horizontal="center" vertical="center"/>
    </xf>
    <xf numFmtId="0" fontId="75" fillId="0" borderId="182" xfId="3" applyFont="1" applyBorder="1" applyAlignment="1">
      <alignment horizontal="center" vertical="center"/>
    </xf>
    <xf numFmtId="0" fontId="75" fillId="0" borderId="125" xfId="3" applyFont="1" applyBorder="1" applyAlignment="1">
      <alignment horizontal="center" vertical="center"/>
    </xf>
    <xf numFmtId="0" fontId="75" fillId="0" borderId="125" xfId="3" applyFont="1" applyBorder="1" applyAlignment="1">
      <alignment horizontal="left" vertical="center"/>
    </xf>
    <xf numFmtId="0" fontId="74" fillId="0" borderId="183" xfId="3" applyFont="1" applyBorder="1" applyAlignment="1">
      <alignment horizontal="center" vertical="center"/>
    </xf>
    <xf numFmtId="0" fontId="11" fillId="2" borderId="72" xfId="3" applyFont="1" applyFill="1" applyBorder="1" applyAlignment="1">
      <alignment horizontal="center" vertical="center"/>
    </xf>
    <xf numFmtId="17" fontId="30" fillId="2" borderId="72" xfId="3" applyNumberFormat="1" applyFont="1" applyFill="1" applyBorder="1" applyAlignment="1">
      <alignment horizontal="center" vertical="center"/>
    </xf>
    <xf numFmtId="165" fontId="1" fillId="0" borderId="31" xfId="3" applyNumberFormat="1" applyFont="1" applyBorder="1" applyAlignment="1">
      <alignment horizontal="center" vertical="center"/>
    </xf>
    <xf numFmtId="165" fontId="6" fillId="0" borderId="242" xfId="3" applyNumberFormat="1" applyFont="1" applyBorder="1" applyAlignment="1">
      <alignment horizontal="center" vertical="center"/>
    </xf>
    <xf numFmtId="0" fontId="9" fillId="0" borderId="31" xfId="3" applyFont="1" applyBorder="1" applyAlignment="1">
      <alignment horizontal="center" vertical="center"/>
    </xf>
    <xf numFmtId="0" fontId="1" fillId="0" borderId="143" xfId="3" applyBorder="1"/>
    <xf numFmtId="165" fontId="1" fillId="2" borderId="31" xfId="3" applyNumberFormat="1" applyFont="1" applyFill="1" applyBorder="1" applyAlignment="1">
      <alignment horizontal="center" vertical="center"/>
    </xf>
    <xf numFmtId="165" fontId="3" fillId="2" borderId="242" xfId="3" applyNumberFormat="1" applyFont="1" applyFill="1" applyBorder="1" applyAlignment="1">
      <alignment horizontal="center" vertical="center"/>
    </xf>
    <xf numFmtId="0" fontId="9" fillId="2" borderId="31" xfId="3" applyFont="1" applyFill="1" applyBorder="1" applyAlignment="1">
      <alignment horizontal="center" vertical="center"/>
    </xf>
    <xf numFmtId="1" fontId="9" fillId="2" borderId="25" xfId="3" applyNumberFormat="1" applyFont="1" applyFill="1" applyBorder="1" applyAlignment="1">
      <alignment horizontal="center" vertical="center"/>
    </xf>
    <xf numFmtId="0" fontId="30" fillId="2" borderId="114" xfId="3" applyFont="1" applyFill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3" fontId="3" fillId="2" borderId="168" xfId="3" applyNumberFormat="1" applyFont="1" applyFill="1" applyBorder="1" applyAlignment="1">
      <alignment horizontal="center" vertical="center"/>
    </xf>
    <xf numFmtId="0" fontId="3" fillId="0" borderId="148" xfId="3" applyFont="1" applyBorder="1" applyAlignment="1">
      <alignment horizontal="center" vertical="center"/>
    </xf>
    <xf numFmtId="0" fontId="73" fillId="0" borderId="183" xfId="3" applyFont="1" applyBorder="1" applyAlignment="1">
      <alignment horizontal="center" vertical="center"/>
    </xf>
    <xf numFmtId="17" fontId="9" fillId="2" borderId="25" xfId="3" applyNumberFormat="1" applyFont="1" applyFill="1" applyBorder="1" applyAlignment="1">
      <alignment horizontal="center" vertical="center"/>
    </xf>
    <xf numFmtId="1" fontId="11" fillId="2" borderId="25" xfId="3" applyNumberFormat="1" applyFont="1" applyFill="1" applyBorder="1" applyAlignment="1">
      <alignment horizontal="center" vertical="center"/>
    </xf>
    <xf numFmtId="165" fontId="6" fillId="2" borderId="148" xfId="3" applyNumberFormat="1" applyFont="1" applyFill="1" applyBorder="1" applyAlignment="1">
      <alignment horizontal="center" vertical="center"/>
    </xf>
    <xf numFmtId="17" fontId="9" fillId="0" borderId="24" xfId="3" applyNumberFormat="1" applyFont="1" applyBorder="1" applyAlignment="1">
      <alignment horizontal="center" vertical="center"/>
    </xf>
    <xf numFmtId="3" fontId="6" fillId="2" borderId="24" xfId="3" applyNumberFormat="1" applyFont="1" applyFill="1" applyBorder="1" applyAlignment="1">
      <alignment horizontal="center" vertical="center"/>
    </xf>
    <xf numFmtId="3" fontId="6" fillId="2" borderId="35" xfId="3" applyNumberFormat="1" applyFont="1" applyFill="1" applyBorder="1" applyAlignment="1">
      <alignment horizontal="center" vertical="center"/>
    </xf>
    <xf numFmtId="0" fontId="48" fillId="0" borderId="182" xfId="3" applyFont="1" applyBorder="1" applyAlignment="1">
      <alignment horizontal="center" vertical="center"/>
    </xf>
    <xf numFmtId="0" fontId="48" fillId="0" borderId="125" xfId="3" applyFont="1" applyBorder="1" applyAlignment="1">
      <alignment horizontal="center" vertical="center"/>
    </xf>
    <xf numFmtId="0" fontId="48" fillId="0" borderId="125" xfId="3" applyFont="1" applyBorder="1" applyAlignment="1">
      <alignment horizontal="left" vertical="center"/>
    </xf>
    <xf numFmtId="0" fontId="41" fillId="0" borderId="183" xfId="3" applyFont="1" applyBorder="1" applyAlignment="1">
      <alignment horizontal="center" vertical="center"/>
    </xf>
    <xf numFmtId="17" fontId="42" fillId="2" borderId="25" xfId="3" applyNumberFormat="1" applyFont="1" applyFill="1" applyBorder="1" applyAlignment="1">
      <alignment horizontal="center" vertical="center"/>
    </xf>
    <xf numFmtId="0" fontId="38" fillId="2" borderId="25" xfId="3" applyFont="1" applyFill="1" applyBorder="1" applyAlignment="1">
      <alignment horizontal="center" vertical="center"/>
    </xf>
    <xf numFmtId="165" fontId="11" fillId="2" borderId="25" xfId="3" applyNumberFormat="1" applyFont="1" applyFill="1" applyBorder="1" applyAlignment="1">
      <alignment horizontal="center" vertical="center"/>
    </xf>
    <xf numFmtId="165" fontId="2" fillId="2" borderId="146" xfId="3" applyNumberFormat="1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/>
    </xf>
    <xf numFmtId="3" fontId="2" fillId="2" borderId="146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3" fillId="0" borderId="56" xfId="0" applyFont="1" applyBorder="1" applyAlignment="1">
      <alignment vertical="top" wrapText="1"/>
    </xf>
    <xf numFmtId="0" fontId="101" fillId="0" borderId="61" xfId="0" applyFont="1" applyBorder="1" applyAlignment="1">
      <alignment vertical="top" wrapText="1"/>
    </xf>
    <xf numFmtId="0" fontId="102" fillId="0" borderId="181" xfId="0" applyFont="1" applyBorder="1" applyAlignment="1">
      <alignment horizontal="center" vertical="center" wrapText="1"/>
    </xf>
    <xf numFmtId="3" fontId="124" fillId="2" borderId="124" xfId="0" applyNumberFormat="1" applyFont="1" applyFill="1" applyBorder="1" applyAlignment="1">
      <alignment horizontal="center" vertical="center"/>
    </xf>
    <xf numFmtId="3" fontId="124" fillId="2" borderId="28" xfId="0" applyNumberFormat="1" applyFont="1" applyFill="1" applyBorder="1" applyAlignment="1">
      <alignment horizontal="center" vertical="center"/>
    </xf>
    <xf numFmtId="3" fontId="124" fillId="2" borderId="25" xfId="0" applyNumberFormat="1" applyFont="1" applyFill="1" applyBorder="1" applyAlignment="1">
      <alignment horizontal="center" vertical="center"/>
    </xf>
    <xf numFmtId="3" fontId="124" fillId="2" borderId="35" xfId="0" applyNumberFormat="1" applyFont="1" applyFill="1" applyBorder="1" applyAlignment="1">
      <alignment horizontal="center" vertical="center"/>
    </xf>
    <xf numFmtId="3" fontId="112" fillId="2" borderId="69" xfId="0" applyNumberFormat="1" applyFont="1" applyFill="1" applyBorder="1" applyAlignment="1">
      <alignment horizontal="center" vertical="center"/>
    </xf>
    <xf numFmtId="0" fontId="112" fillId="2" borderId="69" xfId="0" applyFont="1" applyFill="1" applyBorder="1" applyAlignment="1">
      <alignment horizontal="center" vertical="center"/>
    </xf>
    <xf numFmtId="0" fontId="0" fillId="0" borderId="0" xfId="0" applyBorder="1"/>
    <xf numFmtId="0" fontId="112" fillId="2" borderId="0" xfId="0" applyFont="1" applyFill="1" applyBorder="1" applyAlignment="1">
      <alignment horizontal="center" vertical="center"/>
    </xf>
    <xf numFmtId="3" fontId="112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9" fillId="2" borderId="29" xfId="0" applyFont="1" applyFill="1" applyBorder="1" applyAlignment="1">
      <alignment horizontal="center"/>
    </xf>
    <xf numFmtId="3" fontId="112" fillId="2" borderId="29" xfId="0" applyNumberFormat="1" applyFont="1" applyFill="1" applyBorder="1" applyAlignment="1">
      <alignment horizontal="center" vertical="center"/>
    </xf>
    <xf numFmtId="3" fontId="124" fillId="2" borderId="72" xfId="0" applyNumberFormat="1" applyFont="1" applyFill="1" applyBorder="1" applyAlignment="1">
      <alignment horizontal="center" vertical="center"/>
    </xf>
    <xf numFmtId="0" fontId="38" fillId="0" borderId="61" xfId="1" applyNumberFormat="1" applyFont="1" applyBorder="1" applyAlignment="1">
      <alignment horizontal="center"/>
    </xf>
    <xf numFmtId="0" fontId="38" fillId="0" borderId="0" xfId="1" applyNumberFormat="1" applyFont="1" applyAlignment="1">
      <alignment horizontal="center"/>
    </xf>
    <xf numFmtId="0" fontId="41" fillId="0" borderId="0" xfId="5" applyFont="1"/>
    <xf numFmtId="0" fontId="15" fillId="0" borderId="52" xfId="5" applyFont="1" applyBorder="1" applyAlignment="1" applyProtection="1">
      <alignment vertical="top"/>
    </xf>
    <xf numFmtId="0" fontId="27" fillId="0" borderId="0" xfId="5" applyFont="1" applyAlignment="1" applyProtection="1">
      <alignment vertical="top"/>
    </xf>
    <xf numFmtId="0" fontId="21" fillId="0" borderId="0" xfId="5" applyAlignment="1">
      <alignment vertical="top"/>
    </xf>
    <xf numFmtId="0" fontId="21" fillId="0" borderId="0" xfId="5" applyAlignment="1">
      <alignment horizontal="center" vertical="top"/>
    </xf>
    <xf numFmtId="3" fontId="12" fillId="0" borderId="140" xfId="5" applyNumberFormat="1" applyFont="1" applyBorder="1" applyAlignment="1">
      <alignment horizontal="center" vertical="center"/>
    </xf>
    <xf numFmtId="0" fontId="40" fillId="0" borderId="0" xfId="5" applyFont="1"/>
    <xf numFmtId="0" fontId="40" fillId="0" borderId="0" xfId="5" applyFont="1" applyAlignment="1">
      <alignment vertical="center"/>
    </xf>
    <xf numFmtId="0" fontId="30" fillId="0" borderId="0" xfId="3" applyFont="1" applyAlignment="1">
      <alignment horizontal="left"/>
    </xf>
    <xf numFmtId="0" fontId="93" fillId="0" borderId="0" xfId="5" applyFont="1"/>
    <xf numFmtId="0" fontId="40" fillId="0" borderId="0" xfId="7" applyFont="1"/>
    <xf numFmtId="0" fontId="40" fillId="0" borderId="0" xfId="3" applyFont="1"/>
    <xf numFmtId="0" fontId="75" fillId="0" borderId="0" xfId="3" applyFont="1" applyAlignment="1">
      <alignment horizontal="left"/>
    </xf>
    <xf numFmtId="0" fontId="48" fillId="0" borderId="0" xfId="3" applyFont="1"/>
    <xf numFmtId="0" fontId="41" fillId="0" borderId="0" xfId="3" applyFont="1"/>
    <xf numFmtId="0" fontId="40" fillId="0" borderId="0" xfId="7" applyFont="1" applyAlignment="1">
      <alignment horizontal="right"/>
    </xf>
    <xf numFmtId="0" fontId="1" fillId="0" borderId="0" xfId="3" applyAlignment="1">
      <alignment horizontal="left"/>
    </xf>
    <xf numFmtId="0" fontId="76" fillId="0" borderId="0" xfId="0" applyFont="1" applyAlignment="1">
      <alignment horizontal="left"/>
    </xf>
    <xf numFmtId="0" fontId="73" fillId="0" borderId="0" xfId="5" applyFont="1" applyAlignment="1">
      <alignment horizontal="left"/>
    </xf>
    <xf numFmtId="0" fontId="76" fillId="0" borderId="0" xfId="0" applyFont="1" applyAlignment="1">
      <alignment horizontal="left"/>
    </xf>
    <xf numFmtId="0" fontId="40" fillId="0" borderId="0" xfId="5" applyFont="1" applyAlignment="1">
      <alignment horizontal="left" textRotation="90"/>
    </xf>
    <xf numFmtId="0" fontId="40" fillId="0" borderId="0" xfId="5" applyFont="1" applyAlignment="1">
      <alignment horizontal="left" vertical="top" textRotation="90"/>
    </xf>
    <xf numFmtId="0" fontId="40" fillId="0" borderId="0" xfId="5" applyFont="1" applyAlignment="1">
      <alignment horizontal="left" vertical="center" textRotation="90"/>
    </xf>
    <xf numFmtId="0" fontId="40" fillId="0" borderId="103" xfId="3" applyFont="1" applyBorder="1" applyAlignment="1">
      <alignment horizontal="center" vertical="center"/>
    </xf>
    <xf numFmtId="0" fontId="40" fillId="0" borderId="159" xfId="3" applyFont="1" applyBorder="1" applyAlignment="1">
      <alignment horizontal="center" vertical="center"/>
    </xf>
    <xf numFmtId="0" fontId="40" fillId="0" borderId="87" xfId="3" applyFont="1" applyBorder="1" applyAlignment="1">
      <alignment horizontal="center" vertical="center"/>
    </xf>
    <xf numFmtId="0" fontId="40" fillId="0" borderId="54" xfId="3" applyFont="1" applyBorder="1" applyAlignment="1">
      <alignment horizontal="center" vertical="center"/>
    </xf>
    <xf numFmtId="0" fontId="40" fillId="0" borderId="89" xfId="3" applyFont="1" applyBorder="1" applyAlignment="1">
      <alignment horizontal="center" vertical="center"/>
    </xf>
    <xf numFmtId="0" fontId="40" fillId="0" borderId="169" xfId="3" applyFont="1" applyBorder="1" applyAlignment="1">
      <alignment horizontal="center" vertical="center"/>
    </xf>
    <xf numFmtId="0" fontId="72" fillId="0" borderId="0" xfId="1" applyFont="1" applyAlignment="1">
      <alignment horizontal="left" textRotation="90"/>
    </xf>
    <xf numFmtId="0" fontId="40" fillId="0" borderId="0" xfId="1" applyFont="1" applyAlignment="1">
      <alignment horizontal="left" textRotation="90"/>
    </xf>
    <xf numFmtId="1" fontId="40" fillId="0" borderId="0" xfId="1" applyNumberFormat="1" applyFont="1" applyAlignment="1">
      <alignment horizontal="left" textRotation="90"/>
    </xf>
    <xf numFmtId="0" fontId="73" fillId="0" borderId="0" xfId="1" applyFont="1" applyAlignment="1"/>
    <xf numFmtId="0" fontId="78" fillId="0" borderId="0" xfId="1" applyFont="1" applyAlignment="1"/>
    <xf numFmtId="0" fontId="30" fillId="0" borderId="0" xfId="1" applyFont="1" applyAlignment="1"/>
    <xf numFmtId="0" fontId="87" fillId="0" borderId="0" xfId="0" applyFont="1" applyAlignment="1">
      <alignment horizontal="left"/>
    </xf>
    <xf numFmtId="0" fontId="73" fillId="0" borderId="0" xfId="7" applyFont="1"/>
    <xf numFmtId="1" fontId="73" fillId="0" borderId="0" xfId="7" applyNumberFormat="1" applyFont="1" applyAlignment="1">
      <alignment horizontal="left"/>
    </xf>
    <xf numFmtId="0" fontId="40" fillId="0" borderId="0" xfId="7" applyFont="1" applyAlignment="1">
      <alignment horizontal="left" textRotation="90"/>
    </xf>
    <xf numFmtId="0" fontId="40" fillId="0" borderId="0" xfId="7" applyFont="1" applyBorder="1" applyAlignment="1">
      <alignment horizontal="left" textRotation="90"/>
    </xf>
    <xf numFmtId="0" fontId="40" fillId="0" borderId="0" xfId="7" applyFont="1" applyAlignment="1">
      <alignment textRotation="90"/>
    </xf>
    <xf numFmtId="0" fontId="40" fillId="0" borderId="0" xfId="7" applyFont="1" applyAlignment="1">
      <alignment horizontal="left" vertical="center" textRotation="90"/>
    </xf>
    <xf numFmtId="0" fontId="40" fillId="0" borderId="0" xfId="3" applyFont="1" applyAlignment="1">
      <alignment horizontal="left" vertical="center" textRotation="90"/>
    </xf>
    <xf numFmtId="0" fontId="40" fillId="0" borderId="0" xfId="3" applyFont="1" applyAlignment="1">
      <alignment horizontal="left" textRotation="90"/>
    </xf>
    <xf numFmtId="0" fontId="40" fillId="0" borderId="0" xfId="3" applyFont="1" applyAlignment="1">
      <alignment horizontal="left" vertical="top" textRotation="90"/>
    </xf>
    <xf numFmtId="0" fontId="78" fillId="0" borderId="0" xfId="3" applyFont="1" applyAlignment="1">
      <alignment vertical="center"/>
    </xf>
    <xf numFmtId="0" fontId="40" fillId="0" borderId="0" xfId="7" applyFont="1" applyAlignment="1">
      <alignment horizontal="left" textRotation="88"/>
    </xf>
    <xf numFmtId="0" fontId="41" fillId="0" borderId="0" xfId="3" applyFont="1" applyAlignment="1">
      <alignment horizontal="left" textRotation="90"/>
    </xf>
    <xf numFmtId="0" fontId="40" fillId="0" borderId="0" xfId="3" applyFont="1" applyAlignment="1">
      <alignment textRotation="90"/>
    </xf>
    <xf numFmtId="0" fontId="21" fillId="0" borderId="0" xfId="5" applyAlignment="1"/>
    <xf numFmtId="49" fontId="11" fillId="0" borderId="191" xfId="5" applyNumberFormat="1" applyFont="1" applyBorder="1" applyAlignment="1">
      <alignment horizontal="center" readingOrder="1"/>
    </xf>
    <xf numFmtId="49" fontId="11" fillId="0" borderId="91" xfId="5" applyNumberFormat="1" applyFont="1" applyBorder="1" applyAlignment="1">
      <alignment horizontal="center" readingOrder="1"/>
    </xf>
    <xf numFmtId="49" fontId="11" fillId="0" borderId="155" xfId="5" applyNumberFormat="1" applyFont="1" applyBorder="1" applyAlignment="1">
      <alignment horizontal="center" readingOrder="1"/>
    </xf>
    <xf numFmtId="0" fontId="11" fillId="0" borderId="127" xfId="5" applyFont="1" applyBorder="1" applyAlignment="1">
      <alignment horizontal="center" readingOrder="1"/>
    </xf>
    <xf numFmtId="0" fontId="11" fillId="0" borderId="128" xfId="5" applyFont="1" applyBorder="1" applyAlignment="1">
      <alignment horizontal="center" readingOrder="1"/>
    </xf>
    <xf numFmtId="0" fontId="11" fillId="0" borderId="188" xfId="5" applyFont="1" applyBorder="1" applyAlignment="1">
      <alignment horizontal="center" readingOrder="1"/>
    </xf>
    <xf numFmtId="49" fontId="9" fillId="0" borderId="89" xfId="5" applyNumberFormat="1" applyFont="1" applyBorder="1" applyAlignment="1">
      <alignment horizontal="center" vertical="center"/>
    </xf>
    <xf numFmtId="49" fontId="9" fillId="0" borderId="91" xfId="5" applyNumberFormat="1" applyFont="1" applyBorder="1" applyAlignment="1">
      <alignment horizontal="center" vertical="center"/>
    </xf>
    <xf numFmtId="0" fontId="9" fillId="0" borderId="158" xfId="5" applyFont="1" applyBorder="1" applyAlignment="1">
      <alignment horizontal="center" vertical="top"/>
    </xf>
    <xf numFmtId="0" fontId="15" fillId="4" borderId="157" xfId="5" applyFont="1" applyFill="1" applyBorder="1" applyAlignment="1">
      <alignment horizontal="center" vertical="top"/>
    </xf>
    <xf numFmtId="0" fontId="15" fillId="4" borderId="158" xfId="5" applyFont="1" applyFill="1" applyBorder="1" applyAlignment="1">
      <alignment horizontal="center" vertical="top"/>
    </xf>
    <xf numFmtId="0" fontId="15" fillId="0" borderId="108" xfId="5" applyFont="1" applyBorder="1" applyAlignment="1">
      <alignment horizontal="center" vertical="top"/>
    </xf>
    <xf numFmtId="0" fontId="15" fillId="0" borderId="118" xfId="5" applyFont="1" applyBorder="1" applyAlignment="1">
      <alignment horizontal="center" vertical="top"/>
    </xf>
    <xf numFmtId="0" fontId="9" fillId="0" borderId="120" xfId="5" applyFont="1" applyBorder="1" applyAlignment="1">
      <alignment horizontal="center" vertical="top"/>
    </xf>
    <xf numFmtId="49" fontId="9" fillId="0" borderId="170" xfId="5" applyNumberFormat="1" applyFont="1" applyBorder="1" applyAlignment="1">
      <alignment horizontal="center" vertical="center"/>
    </xf>
    <xf numFmtId="49" fontId="9" fillId="0" borderId="171" xfId="5" applyNumberFormat="1" applyFont="1" applyBorder="1" applyAlignment="1">
      <alignment horizontal="center" vertical="center"/>
    </xf>
    <xf numFmtId="0" fontId="48" fillId="0" borderId="128" xfId="5" applyFont="1" applyBorder="1" applyAlignment="1">
      <alignment horizontal="center" vertical="center"/>
    </xf>
    <xf numFmtId="0" fontId="48" fillId="0" borderId="129" xfId="5" applyFont="1" applyBorder="1" applyAlignment="1">
      <alignment horizontal="center" vertical="center"/>
    </xf>
    <xf numFmtId="165" fontId="21" fillId="0" borderId="21" xfId="5" applyNumberFormat="1" applyBorder="1" applyAlignment="1">
      <alignment horizontal="center"/>
    </xf>
    <xf numFmtId="165" fontId="21" fillId="0" borderId="63" xfId="5" applyNumberFormat="1" applyBorder="1" applyAlignment="1">
      <alignment horizontal="center"/>
    </xf>
    <xf numFmtId="165" fontId="21" fillId="0" borderId="132" xfId="5" applyNumberFormat="1" applyBorder="1" applyAlignment="1">
      <alignment horizontal="center"/>
    </xf>
    <xf numFmtId="0" fontId="48" fillId="0" borderId="127" xfId="5" applyFont="1" applyBorder="1" applyAlignment="1">
      <alignment horizontal="center" vertical="center"/>
    </xf>
    <xf numFmtId="0" fontId="75" fillId="0" borderId="0" xfId="3" applyFont="1" applyAlignment="1">
      <alignment horizontal="left" vertical="center"/>
    </xf>
    <xf numFmtId="0" fontId="75" fillId="0" borderId="0" xfId="3" applyFont="1" applyAlignment="1">
      <alignment horizontal="center"/>
    </xf>
    <xf numFmtId="0" fontId="9" fillId="0" borderId="164" xfId="3" applyFont="1" applyBorder="1" applyAlignment="1">
      <alignment horizontal="center" vertical="center"/>
    </xf>
    <xf numFmtId="0" fontId="9" fillId="0" borderId="131" xfId="3" applyFont="1" applyBorder="1" applyAlignment="1">
      <alignment horizontal="center" vertical="center"/>
    </xf>
    <xf numFmtId="0" fontId="9" fillId="0" borderId="127" xfId="7" applyFont="1" applyBorder="1" applyAlignment="1">
      <alignment horizontal="center"/>
    </xf>
    <xf numFmtId="0" fontId="9" fillId="0" borderId="128" xfId="7" applyFont="1" applyBorder="1" applyAlignment="1">
      <alignment horizontal="center"/>
    </xf>
    <xf numFmtId="0" fontId="9" fillId="0" borderId="129" xfId="7" applyFont="1" applyBorder="1" applyAlignment="1">
      <alignment horizontal="center"/>
    </xf>
    <xf numFmtId="0" fontId="9" fillId="0" borderId="206" xfId="7" applyFont="1" applyBorder="1" applyAlignment="1">
      <alignment horizontal="center"/>
    </xf>
    <xf numFmtId="0" fontId="9" fillId="0" borderId="116" xfId="7" applyFont="1" applyBorder="1" applyAlignment="1">
      <alignment horizontal="center"/>
    </xf>
    <xf numFmtId="0" fontId="9" fillId="0" borderId="224" xfId="7" applyFont="1" applyBorder="1" applyAlignment="1">
      <alignment horizontal="center"/>
    </xf>
    <xf numFmtId="3" fontId="46" fillId="0" borderId="12" xfId="5" applyNumberFormat="1" applyFont="1" applyBorder="1" applyAlignment="1">
      <alignment horizontal="center" vertical="center"/>
    </xf>
    <xf numFmtId="165" fontId="46" fillId="2" borderId="73" xfId="5" applyNumberFormat="1" applyFont="1" applyFill="1" applyBorder="1" applyAlignment="1">
      <alignment horizontal="center" vertical="center"/>
    </xf>
    <xf numFmtId="3" fontId="46" fillId="0" borderId="251" xfId="5" applyNumberFormat="1" applyFont="1" applyBorder="1" applyAlignment="1">
      <alignment horizontal="center" vertical="center"/>
    </xf>
    <xf numFmtId="0" fontId="48" fillId="0" borderId="12" xfId="5" applyFont="1" applyBorder="1" applyAlignment="1">
      <alignment horizontal="center" vertical="center"/>
    </xf>
    <xf numFmtId="0" fontId="48" fillId="0" borderId="17" xfId="5" applyFont="1" applyBorder="1" applyAlignment="1">
      <alignment horizontal="center" vertical="center"/>
    </xf>
    <xf numFmtId="0" fontId="75" fillId="0" borderId="0" xfId="3" applyFont="1" applyAlignment="1">
      <alignment horizontal="right"/>
    </xf>
    <xf numFmtId="0" fontId="2" fillId="2" borderId="126" xfId="3" applyFont="1" applyFill="1" applyBorder="1" applyAlignment="1">
      <alignment horizontal="center" vertical="center"/>
    </xf>
    <xf numFmtId="0" fontId="2" fillId="2" borderId="145" xfId="3" applyFont="1" applyFill="1" applyBorder="1" applyAlignment="1">
      <alignment horizontal="center" vertical="center"/>
    </xf>
    <xf numFmtId="0" fontId="2" fillId="2" borderId="125" xfId="3" applyFont="1" applyFill="1" applyBorder="1" applyAlignment="1">
      <alignment horizontal="center" vertical="center"/>
    </xf>
    <xf numFmtId="0" fontId="1" fillId="0" borderId="29" xfId="3" applyBorder="1"/>
    <xf numFmtId="0" fontId="4" fillId="2" borderId="126" xfId="3" applyFont="1" applyFill="1" applyBorder="1" applyAlignment="1">
      <alignment horizontal="center" vertical="center"/>
    </xf>
    <xf numFmtId="0" fontId="4" fillId="2" borderId="125" xfId="3" applyFont="1" applyFill="1" applyBorder="1" applyAlignment="1">
      <alignment horizontal="center" vertical="center"/>
    </xf>
    <xf numFmtId="0" fontId="2" fillId="2" borderId="61" xfId="3" applyFont="1" applyFill="1" applyBorder="1" applyAlignment="1">
      <alignment horizontal="center" vertical="center"/>
    </xf>
    <xf numFmtId="0" fontId="75" fillId="0" borderId="0" xfId="3" applyFont="1" applyAlignment="1">
      <alignment horizontal="left" vertical="center"/>
    </xf>
    <xf numFmtId="0" fontId="30" fillId="0" borderId="72" xfId="7" applyFont="1" applyBorder="1" applyAlignment="1">
      <alignment horizontal="center" vertical="center"/>
    </xf>
    <xf numFmtId="0" fontId="30" fillId="0" borderId="25" xfId="7" applyFont="1" applyBorder="1" applyAlignment="1">
      <alignment horizontal="center" vertical="center"/>
    </xf>
    <xf numFmtId="166" fontId="30" fillId="0" borderId="31" xfId="7" applyNumberFormat="1" applyFont="1" applyBorder="1" applyAlignment="1">
      <alignment horizontal="center" vertical="center"/>
    </xf>
    <xf numFmtId="0" fontId="30" fillId="0" borderId="75" xfId="7" applyFont="1" applyBorder="1" applyAlignment="1">
      <alignment horizontal="center" vertical="center"/>
    </xf>
    <xf numFmtId="0" fontId="30" fillId="0" borderId="35" xfId="7" applyFont="1" applyBorder="1" applyAlignment="1">
      <alignment horizontal="center" vertical="center"/>
    </xf>
    <xf numFmtId="166" fontId="30" fillId="0" borderId="34" xfId="7" applyNumberFormat="1" applyFont="1" applyBorder="1" applyAlignment="1">
      <alignment horizontal="center" vertical="center"/>
    </xf>
    <xf numFmtId="166" fontId="30" fillId="0" borderId="114" xfId="7" applyNumberFormat="1" applyFont="1" applyBorder="1" applyAlignment="1">
      <alignment horizontal="center" vertical="center"/>
    </xf>
    <xf numFmtId="0" fontId="42" fillId="0" borderId="134" xfId="7" applyFont="1" applyBorder="1" applyAlignment="1">
      <alignment horizontal="center" vertical="center"/>
    </xf>
    <xf numFmtId="0" fontId="42" fillId="0" borderId="104" xfId="7" applyFont="1" applyBorder="1" applyAlignment="1">
      <alignment horizontal="center" vertical="center"/>
    </xf>
    <xf numFmtId="166" fontId="42" fillId="0" borderId="105" xfId="7" applyNumberFormat="1" applyFont="1" applyBorder="1" applyAlignment="1">
      <alignment horizontal="center" vertical="center"/>
    </xf>
    <xf numFmtId="0" fontId="30" fillId="0" borderId="114" xfId="7" applyFont="1" applyBorder="1" applyAlignment="1">
      <alignment horizontal="center" vertical="center"/>
    </xf>
    <xf numFmtId="0" fontId="30" fillId="0" borderId="24" xfId="7" applyFont="1" applyBorder="1" applyAlignment="1">
      <alignment horizontal="center" vertical="center"/>
    </xf>
    <xf numFmtId="0" fontId="30" fillId="0" borderId="133" xfId="7" applyFont="1" applyBorder="1" applyAlignment="1">
      <alignment horizontal="center" vertical="center"/>
    </xf>
    <xf numFmtId="1" fontId="1" fillId="0" borderId="71" xfId="7" applyNumberFormat="1" applyFont="1" applyBorder="1" applyAlignment="1">
      <alignment horizontal="center" vertical="center"/>
    </xf>
    <xf numFmtId="165" fontId="1" fillId="0" borderId="29" xfId="7" applyNumberFormat="1" applyFont="1" applyBorder="1" applyAlignment="1">
      <alignment horizontal="center"/>
    </xf>
    <xf numFmtId="1" fontId="1" fillId="0" borderId="41" xfId="7" applyNumberFormat="1" applyFont="1" applyBorder="1" applyAlignment="1">
      <alignment horizontal="center" vertical="center"/>
    </xf>
    <xf numFmtId="0" fontId="1" fillId="0" borderId="40" xfId="7" applyNumberFormat="1" applyFont="1" applyBorder="1" applyAlignment="1">
      <alignment horizontal="center"/>
    </xf>
    <xf numFmtId="1" fontId="1" fillId="0" borderId="196" xfId="7" applyNumberFormat="1" applyFont="1" applyBorder="1" applyAlignment="1">
      <alignment horizontal="center" vertical="center"/>
    </xf>
    <xf numFmtId="1" fontId="1" fillId="0" borderId="48" xfId="7" applyNumberFormat="1" applyFont="1" applyBorder="1" applyAlignment="1">
      <alignment horizontal="center" vertical="center"/>
    </xf>
    <xf numFmtId="2" fontId="1" fillId="0" borderId="29" xfId="7" applyNumberFormat="1" applyFont="1" applyBorder="1" applyAlignment="1">
      <alignment horizontal="center"/>
    </xf>
    <xf numFmtId="1" fontId="9" fillId="0" borderId="51" xfId="7" applyNumberFormat="1" applyFont="1" applyBorder="1" applyAlignment="1">
      <alignment horizontal="center" vertical="center"/>
    </xf>
    <xf numFmtId="165" fontId="12" fillId="0" borderId="51" xfId="7" applyNumberFormat="1" applyFont="1" applyBorder="1" applyAlignment="1">
      <alignment horizontal="center"/>
    </xf>
    <xf numFmtId="170" fontId="9" fillId="0" borderId="226" xfId="7" applyNumberFormat="1" applyFont="1" applyBorder="1" applyAlignment="1">
      <alignment horizontal="center" vertical="center"/>
    </xf>
    <xf numFmtId="165" fontId="30" fillId="0" borderId="25" xfId="7" applyNumberFormat="1" applyFont="1" applyBorder="1" applyAlignment="1">
      <alignment horizontal="center" vertical="center"/>
    </xf>
    <xf numFmtId="165" fontId="30" fillId="0" borderId="35" xfId="7" applyNumberFormat="1" applyFont="1" applyBorder="1" applyAlignment="1">
      <alignment horizontal="center" vertical="center"/>
    </xf>
    <xf numFmtId="165" fontId="30" fillId="0" borderId="133" xfId="7" applyNumberFormat="1" applyFont="1" applyBorder="1" applyAlignment="1">
      <alignment horizontal="center" vertical="center"/>
    </xf>
    <xf numFmtId="165" fontId="30" fillId="0" borderId="26" xfId="7" applyNumberFormat="1" applyFont="1" applyBorder="1" applyAlignment="1">
      <alignment horizontal="center" vertical="center"/>
    </xf>
    <xf numFmtId="165" fontId="30" fillId="0" borderId="38" xfId="7" applyNumberFormat="1" applyFont="1" applyBorder="1" applyAlignment="1">
      <alignment horizontal="center" vertical="center"/>
    </xf>
    <xf numFmtId="1" fontId="8" fillId="2" borderId="25" xfId="3" applyNumberFormat="1" applyFont="1" applyFill="1" applyBorder="1" applyAlignment="1">
      <alignment horizontal="center" vertical="center"/>
    </xf>
    <xf numFmtId="0" fontId="91" fillId="0" borderId="35" xfId="3" applyFont="1" applyBorder="1" applyAlignment="1">
      <alignment horizontal="center"/>
    </xf>
    <xf numFmtId="1" fontId="3" fillId="2" borderId="114" xfId="3" applyNumberFormat="1" applyFont="1" applyFill="1" applyBorder="1" applyAlignment="1">
      <alignment horizontal="center" vertical="center"/>
    </xf>
    <xf numFmtId="3" fontId="53" fillId="2" borderId="62" xfId="1" applyNumberFormat="1" applyFont="1" applyFill="1" applyBorder="1" applyAlignment="1">
      <alignment horizontal="center" vertical="center"/>
    </xf>
    <xf numFmtId="166" fontId="42" fillId="0" borderId="11" xfId="1" applyNumberFormat="1" applyFont="1" applyBorder="1" applyAlignment="1">
      <alignment horizontal="center" vertical="center"/>
    </xf>
    <xf numFmtId="0" fontId="35" fillId="0" borderId="30" xfId="5" applyFont="1" applyBorder="1" applyAlignment="1">
      <alignment horizontal="center" vertical="center"/>
    </xf>
    <xf numFmtId="0" fontId="22" fillId="0" borderId="0" xfId="5" applyFont="1" applyAlignment="1">
      <alignment horizontal="center"/>
    </xf>
    <xf numFmtId="169" fontId="22" fillId="0" borderId="0" xfId="5" applyNumberFormat="1" applyFont="1" applyAlignment="1">
      <alignment horizontal="center"/>
    </xf>
    <xf numFmtId="3" fontId="41" fillId="2" borderId="114" xfId="5" applyNumberFormat="1" applyFont="1" applyFill="1" applyBorder="1" applyAlignment="1">
      <alignment horizontal="right" vertical="center"/>
    </xf>
    <xf numFmtId="0" fontId="45" fillId="2" borderId="132" xfId="5" applyFont="1" applyFill="1" applyBorder="1" applyAlignment="1">
      <alignment horizontal="center" vertical="center"/>
    </xf>
    <xf numFmtId="0" fontId="45" fillId="2" borderId="25" xfId="5" applyFont="1" applyFill="1" applyBorder="1" applyAlignment="1">
      <alignment horizontal="center" vertical="center"/>
    </xf>
    <xf numFmtId="0" fontId="41" fillId="2" borderId="138" xfId="5" applyFont="1" applyFill="1" applyBorder="1" applyAlignment="1">
      <alignment horizontal="center" vertical="center"/>
    </xf>
    <xf numFmtId="0" fontId="41" fillId="2" borderId="28" xfId="5" applyFont="1" applyFill="1" applyBorder="1" applyAlignment="1">
      <alignment horizontal="center" vertical="center"/>
    </xf>
    <xf numFmtId="3" fontId="41" fillId="2" borderId="148" xfId="5" applyNumberFormat="1" applyFont="1" applyFill="1" applyBorder="1" applyAlignment="1">
      <alignment horizontal="right" vertical="center"/>
    </xf>
    <xf numFmtId="3" fontId="41" fillId="2" borderId="134" xfId="5" applyNumberFormat="1" applyFont="1" applyFill="1" applyBorder="1" applyAlignment="1">
      <alignment horizontal="center" vertical="center"/>
    </xf>
    <xf numFmtId="3" fontId="41" fillId="2" borderId="140" xfId="5" applyNumberFormat="1" applyFont="1" applyFill="1" applyBorder="1" applyAlignment="1">
      <alignment horizontal="center" vertical="center"/>
    </xf>
    <xf numFmtId="3" fontId="41" fillId="2" borderId="59" xfId="5" applyNumberFormat="1" applyFont="1" applyFill="1" applyBorder="1" applyAlignment="1">
      <alignment horizontal="right" vertical="center"/>
    </xf>
    <xf numFmtId="3" fontId="41" fillId="0" borderId="176" xfId="5" applyNumberFormat="1" applyFont="1" applyBorder="1" applyAlignment="1">
      <alignment horizontal="right" vertical="center"/>
    </xf>
    <xf numFmtId="3" fontId="45" fillId="0" borderId="72" xfId="5" applyNumberFormat="1" applyFont="1" applyBorder="1" applyAlignment="1">
      <alignment horizontal="center" vertical="center"/>
    </xf>
    <xf numFmtId="0" fontId="41" fillId="0" borderId="114" xfId="5" applyFont="1" applyBorder="1" applyAlignment="1">
      <alignment horizontal="right" vertical="center"/>
    </xf>
    <xf numFmtId="0" fontId="45" fillId="0" borderId="75" xfId="5" applyFont="1" applyBorder="1" applyAlignment="1">
      <alignment horizontal="center"/>
    </xf>
    <xf numFmtId="3" fontId="41" fillId="0" borderId="68" xfId="5" applyNumberFormat="1" applyFont="1" applyBorder="1" applyAlignment="1">
      <alignment horizontal="center" vertical="center"/>
    </xf>
    <xf numFmtId="3" fontId="41" fillId="0" borderId="105" xfId="5" applyNumberFormat="1" applyFont="1" applyBorder="1" applyAlignment="1">
      <alignment horizontal="center" vertical="center"/>
    </xf>
    <xf numFmtId="0" fontId="41" fillId="0" borderId="82" xfId="5" applyFont="1" applyBorder="1" applyAlignment="1">
      <alignment horizontal="center" vertical="center"/>
    </xf>
    <xf numFmtId="3" fontId="35" fillId="3" borderId="18" xfId="5" applyNumberFormat="1" applyFont="1" applyFill="1" applyBorder="1" applyAlignment="1">
      <alignment horizontal="center"/>
    </xf>
    <xf numFmtId="0" fontId="35" fillId="3" borderId="32" xfId="5" applyFont="1" applyFill="1" applyBorder="1" applyAlignment="1">
      <alignment horizontal="center"/>
    </xf>
    <xf numFmtId="0" fontId="19" fillId="3" borderId="0" xfId="5" applyFont="1" applyFill="1"/>
    <xf numFmtId="0" fontId="21" fillId="3" borderId="0" xfId="5" applyFill="1"/>
    <xf numFmtId="3" fontId="0" fillId="2" borderId="0" xfId="0" applyNumberFormat="1" applyFill="1"/>
    <xf numFmtId="3" fontId="112" fillId="2" borderId="12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27" fillId="2" borderId="124" xfId="0" applyNumberFormat="1" applyFont="1" applyFill="1" applyBorder="1" applyAlignment="1">
      <alignment horizontal="center" vertical="center"/>
    </xf>
    <xf numFmtId="3" fontId="88" fillId="2" borderId="124" xfId="0" applyNumberFormat="1" applyFont="1" applyFill="1" applyBorder="1" applyAlignment="1">
      <alignment horizontal="center" vertical="center"/>
    </xf>
    <xf numFmtId="0" fontId="21" fillId="0" borderId="32" xfId="5" applyBorder="1"/>
    <xf numFmtId="0" fontId="104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2" fillId="0" borderId="0" xfId="0" applyFont="1" applyFill="1" applyBorder="1" applyAlignment="1">
      <alignment horizontal="center" vertical="center" wrapText="1"/>
    </xf>
    <xf numFmtId="0" fontId="41" fillId="0" borderId="237" xfId="3" applyFont="1" applyFill="1" applyBorder="1" applyAlignment="1">
      <alignment horizontal="center" vertical="center"/>
    </xf>
    <xf numFmtId="0" fontId="41" fillId="0" borderId="73" xfId="3" applyFont="1" applyFill="1" applyBorder="1" applyAlignment="1">
      <alignment horizontal="center" vertical="center"/>
    </xf>
    <xf numFmtId="166" fontId="9" fillId="2" borderId="48" xfId="7" applyNumberFormat="1" applyFont="1" applyFill="1" applyBorder="1" applyAlignment="1">
      <alignment horizontal="center" vertical="center"/>
    </xf>
    <xf numFmtId="166" fontId="12" fillId="0" borderId="28" xfId="7" applyNumberFormat="1" applyFont="1" applyBorder="1" applyAlignment="1">
      <alignment horizontal="center" vertical="center"/>
    </xf>
    <xf numFmtId="1" fontId="9" fillId="0" borderId="72" xfId="7" applyNumberFormat="1" applyFont="1" applyBorder="1" applyAlignment="1">
      <alignment horizontal="center" vertical="center"/>
    </xf>
    <xf numFmtId="0" fontId="25" fillId="0" borderId="164" xfId="7" applyFont="1" applyBorder="1" applyAlignment="1">
      <alignment horizontal="center"/>
    </xf>
    <xf numFmtId="0" fontId="12" fillId="0" borderId="122" xfId="7" applyFont="1" applyBorder="1" applyAlignment="1">
      <alignment horizontal="center" vertical="center"/>
    </xf>
    <xf numFmtId="166" fontId="12" fillId="0" borderId="122" xfId="7" applyNumberFormat="1" applyFont="1" applyBorder="1" applyAlignment="1">
      <alignment horizontal="center" vertical="center"/>
    </xf>
    <xf numFmtId="0" fontId="1" fillId="0" borderId="0" xfId="3" applyNumberFormat="1"/>
    <xf numFmtId="0" fontId="73" fillId="0" borderId="0" xfId="7" applyFont="1" applyAlignment="1">
      <alignment horizontal="left"/>
    </xf>
    <xf numFmtId="0" fontId="78" fillId="0" borderId="0" xfId="5" applyFont="1" applyAlignment="1">
      <alignment horizontal="left"/>
    </xf>
    <xf numFmtId="0" fontId="4" fillId="0" borderId="0" xfId="5" applyFont="1"/>
    <xf numFmtId="9" fontId="4" fillId="0" borderId="0" xfId="5" applyNumberFormat="1" applyFont="1"/>
    <xf numFmtId="9" fontId="131" fillId="0" borderId="0" xfId="1" applyNumberFormat="1" applyFont="1"/>
    <xf numFmtId="9" fontId="9" fillId="0" borderId="0" xfId="1" applyNumberFormat="1" applyFont="1"/>
    <xf numFmtId="170" fontId="48" fillId="2" borderId="62" xfId="5" applyNumberFormat="1" applyFont="1" applyFill="1" applyBorder="1" applyAlignment="1">
      <alignment horizontal="right" vertical="center"/>
    </xf>
    <xf numFmtId="170" fontId="46" fillId="2" borderId="62" xfId="5" applyNumberFormat="1" applyFont="1" applyFill="1" applyBorder="1" applyAlignment="1">
      <alignment horizontal="right" vertical="center"/>
    </xf>
    <xf numFmtId="0" fontId="14" fillId="0" borderId="209" xfId="7" applyFont="1" applyBorder="1" applyAlignment="1">
      <alignment horizontal="center" vertical="center"/>
    </xf>
    <xf numFmtId="0" fontId="40" fillId="0" borderId="41" xfId="7" applyFont="1" applyBorder="1" applyAlignment="1">
      <alignment horizontal="center" vertical="center"/>
    </xf>
    <xf numFmtId="0" fontId="132" fillId="0" borderId="49" xfId="7" applyFont="1" applyBorder="1" applyAlignment="1">
      <alignment horizontal="center" vertical="center"/>
    </xf>
    <xf numFmtId="170" fontId="40" fillId="0" borderId="48" xfId="7" applyNumberFormat="1" applyFont="1" applyBorder="1" applyAlignment="1">
      <alignment horizontal="center" vertical="center"/>
    </xf>
    <xf numFmtId="0" fontId="40" fillId="0" borderId="113" xfId="7" applyFont="1" applyBorder="1" applyAlignment="1">
      <alignment horizontal="center" vertical="center"/>
    </xf>
    <xf numFmtId="0" fontId="40" fillId="0" borderId="49" xfId="7" applyFont="1" applyBorder="1" applyAlignment="1">
      <alignment horizontal="center" vertical="center"/>
    </xf>
    <xf numFmtId="0" fontId="40" fillId="0" borderId="50" xfId="7" applyFont="1" applyBorder="1" applyAlignment="1">
      <alignment horizontal="center" vertical="center"/>
    </xf>
    <xf numFmtId="0" fontId="91" fillId="0" borderId="0" xfId="7" applyFont="1"/>
    <xf numFmtId="170" fontId="46" fillId="0" borderId="104" xfId="7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1" fillId="0" borderId="56" xfId="0" applyFont="1" applyBorder="1" applyAlignment="1">
      <alignment horizontal="center" vertical="center" wrapText="1"/>
    </xf>
    <xf numFmtId="0" fontId="101" fillId="0" borderId="60" xfId="0" applyFont="1" applyBorder="1" applyAlignment="1">
      <alignment horizontal="center" vertical="center" wrapText="1"/>
    </xf>
    <xf numFmtId="0" fontId="101" fillId="0" borderId="61" xfId="0" applyFont="1" applyBorder="1" applyAlignment="1">
      <alignment horizontal="center" vertical="center" wrapText="1"/>
    </xf>
    <xf numFmtId="0" fontId="108" fillId="0" borderId="0" xfId="0" applyFont="1" applyAlignment="1">
      <alignment horizontal="left"/>
    </xf>
    <xf numFmtId="0" fontId="103" fillId="0" borderId="219" xfId="0" applyFont="1" applyBorder="1" applyAlignment="1">
      <alignment horizontal="right" vertical="top" wrapText="1"/>
    </xf>
    <xf numFmtId="0" fontId="103" fillId="0" borderId="249" xfId="0" applyFont="1" applyBorder="1" applyAlignment="1">
      <alignment horizontal="right" vertical="top" wrapText="1"/>
    </xf>
    <xf numFmtId="0" fontId="103" fillId="0" borderId="250" xfId="0" applyFont="1" applyBorder="1" applyAlignment="1">
      <alignment horizontal="right" vertical="top" wrapText="1"/>
    </xf>
    <xf numFmtId="0" fontId="101" fillId="0" borderId="185" xfId="0" applyFont="1" applyBorder="1" applyAlignment="1">
      <alignment horizontal="center" vertical="center" wrapText="1"/>
    </xf>
    <xf numFmtId="0" fontId="101" fillId="0" borderId="202" xfId="0" applyFont="1" applyBorder="1" applyAlignment="1">
      <alignment horizontal="center" vertical="center" wrapText="1"/>
    </xf>
    <xf numFmtId="0" fontId="101" fillId="0" borderId="68" xfId="0" applyFont="1" applyBorder="1" applyAlignment="1">
      <alignment horizontal="center" vertical="center" wrapText="1"/>
    </xf>
    <xf numFmtId="0" fontId="101" fillId="0" borderId="67" xfId="0" applyFont="1" applyBorder="1" applyAlignment="1">
      <alignment horizontal="center" vertical="center" wrapText="1"/>
    </xf>
    <xf numFmtId="0" fontId="103" fillId="0" borderId="56" xfId="0" applyFont="1" applyBorder="1" applyAlignment="1">
      <alignment horizontal="center" vertical="center" wrapText="1"/>
    </xf>
    <xf numFmtId="0" fontId="103" fillId="0" borderId="60" xfId="0" applyFont="1" applyBorder="1" applyAlignment="1">
      <alignment horizontal="center" vertical="center" wrapText="1"/>
    </xf>
    <xf numFmtId="0" fontId="103" fillId="0" borderId="61" xfId="0" applyFont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0" fontId="103" fillId="0" borderId="56" xfId="0" applyFont="1" applyBorder="1" applyAlignment="1">
      <alignment vertical="center" wrapText="1"/>
    </xf>
    <xf numFmtId="0" fontId="103" fillId="0" borderId="61" xfId="0" applyFont="1" applyBorder="1" applyAlignment="1">
      <alignment vertical="center" wrapText="1"/>
    </xf>
    <xf numFmtId="0" fontId="104" fillId="0" borderId="56" xfId="0" applyFont="1" applyBorder="1" applyAlignment="1">
      <alignment horizontal="center" vertical="center" wrapText="1"/>
    </xf>
    <xf numFmtId="0" fontId="104" fillId="0" borderId="60" xfId="0" applyFont="1" applyBorder="1" applyAlignment="1">
      <alignment horizontal="center" vertical="center" wrapText="1"/>
    </xf>
    <xf numFmtId="0" fontId="104" fillId="0" borderId="61" xfId="0" applyFont="1" applyBorder="1" applyAlignment="1">
      <alignment horizontal="center" vertical="center" wrapText="1"/>
    </xf>
    <xf numFmtId="0" fontId="102" fillId="0" borderId="56" xfId="0" applyFont="1" applyBorder="1" applyAlignment="1">
      <alignment horizontal="center" vertical="center" wrapText="1"/>
    </xf>
    <xf numFmtId="0" fontId="102" fillId="0" borderId="61" xfId="0" applyFont="1" applyBorder="1" applyAlignment="1">
      <alignment horizontal="center" vertical="center" wrapText="1"/>
    </xf>
    <xf numFmtId="0" fontId="102" fillId="0" borderId="60" xfId="0" applyFont="1" applyBorder="1" applyAlignment="1">
      <alignment horizontal="center" vertical="center" wrapText="1"/>
    </xf>
    <xf numFmtId="0" fontId="103" fillId="0" borderId="56" xfId="0" applyFont="1" applyBorder="1" applyAlignment="1">
      <alignment vertical="top" wrapText="1"/>
    </xf>
    <xf numFmtId="0" fontId="103" fillId="0" borderId="61" xfId="0" applyFont="1" applyBorder="1" applyAlignment="1">
      <alignment vertical="top" wrapText="1"/>
    </xf>
    <xf numFmtId="0" fontId="101" fillId="0" borderId="185" xfId="0" applyFont="1" applyBorder="1" applyAlignment="1">
      <alignment horizontal="center" vertical="top" wrapText="1"/>
    </xf>
    <xf numFmtId="0" fontId="101" fillId="0" borderId="69" xfId="0" applyFont="1" applyBorder="1" applyAlignment="1">
      <alignment horizontal="center" vertical="top" wrapText="1"/>
    </xf>
    <xf numFmtId="0" fontId="101" fillId="0" borderId="202" xfId="0" applyFont="1" applyBorder="1" applyAlignment="1">
      <alignment horizontal="center" vertical="top" wrapText="1"/>
    </xf>
    <xf numFmtId="0" fontId="103" fillId="0" borderId="68" xfId="0" applyFont="1" applyBorder="1" applyAlignment="1">
      <alignment horizontal="center" vertical="top" wrapText="1"/>
    </xf>
    <xf numFmtId="0" fontId="103" fillId="0" borderId="55" xfId="0" applyFont="1" applyBorder="1" applyAlignment="1">
      <alignment horizontal="center" vertical="top" wrapText="1"/>
    </xf>
    <xf numFmtId="0" fontId="103" fillId="0" borderId="67" xfId="0" applyFont="1" applyBorder="1" applyAlignment="1">
      <alignment horizontal="center" vertical="top" wrapText="1"/>
    </xf>
    <xf numFmtId="0" fontId="90" fillId="0" borderId="0" xfId="0" applyFont="1" applyAlignment="1">
      <alignment horizontal="right"/>
    </xf>
    <xf numFmtId="0" fontId="105" fillId="0" borderId="0" xfId="0" applyFont="1" applyAlignment="1">
      <alignment horizontal="center"/>
    </xf>
    <xf numFmtId="0" fontId="103" fillId="0" borderId="56" xfId="0" applyFont="1" applyBorder="1" applyAlignment="1">
      <alignment horizontal="center" wrapText="1"/>
    </xf>
    <xf numFmtId="0" fontId="103" fillId="0" borderId="60" xfId="0" applyFont="1" applyBorder="1" applyAlignment="1">
      <alignment horizontal="center" wrapText="1"/>
    </xf>
    <xf numFmtId="0" fontId="103" fillId="0" borderId="61" xfId="0" applyFont="1" applyBorder="1" applyAlignment="1">
      <alignment horizontal="center" wrapText="1"/>
    </xf>
    <xf numFmtId="0" fontId="74" fillId="0" borderId="0" xfId="3" applyFont="1" applyAlignment="1">
      <alignment vertical="center"/>
    </xf>
    <xf numFmtId="0" fontId="74" fillId="0" borderId="0" xfId="3" applyFont="1" applyBorder="1" applyAlignment="1">
      <alignment horizontal="left" vertical="center"/>
    </xf>
    <xf numFmtId="1" fontId="8" fillId="2" borderId="35" xfId="3" applyNumberFormat="1" applyFont="1" applyFill="1" applyBorder="1" applyAlignment="1">
      <alignment horizontal="center" vertical="center"/>
    </xf>
    <xf numFmtId="1" fontId="8" fillId="2" borderId="28" xfId="3" applyNumberFormat="1" applyFont="1" applyFill="1" applyBorder="1" applyAlignment="1">
      <alignment horizontal="center" vertical="center"/>
    </xf>
    <xf numFmtId="0" fontId="91" fillId="2" borderId="35" xfId="3" applyFont="1" applyFill="1" applyBorder="1" applyAlignment="1">
      <alignment horizontal="center" vertical="center"/>
    </xf>
    <xf numFmtId="0" fontId="91" fillId="2" borderId="28" xfId="3" applyFont="1" applyFill="1" applyBorder="1" applyAlignment="1">
      <alignment horizontal="center" vertical="center"/>
    </xf>
    <xf numFmtId="0" fontId="95" fillId="0" borderId="0" xfId="3" applyFont="1" applyBorder="1" applyAlignment="1">
      <alignment horizontal="left" vertical="center"/>
    </xf>
    <xf numFmtId="0" fontId="91" fillId="0" borderId="35" xfId="3" applyFont="1" applyBorder="1" applyAlignment="1">
      <alignment horizontal="center" vertical="center"/>
    </xf>
    <xf numFmtId="0" fontId="91" fillId="0" borderId="28" xfId="3" applyFont="1" applyBorder="1" applyAlignment="1">
      <alignment horizontal="center" vertical="center"/>
    </xf>
    <xf numFmtId="0" fontId="72" fillId="0" borderId="0" xfId="3" applyFont="1" applyAlignment="1">
      <alignment horizontal="center"/>
    </xf>
    <xf numFmtId="0" fontId="72" fillId="0" borderId="0" xfId="3" applyFont="1" applyAlignment="1">
      <alignment horizontal="left"/>
    </xf>
    <xf numFmtId="0" fontId="95" fillId="0" borderId="0" xfId="3" applyFont="1" applyAlignment="1">
      <alignment horizontal="center"/>
    </xf>
    <xf numFmtId="0" fontId="72" fillId="0" borderId="0" xfId="3" applyFont="1" applyAlignment="1">
      <alignment horizontal="left" vertical="center"/>
    </xf>
    <xf numFmtId="0" fontId="72" fillId="0" borderId="0" xfId="3" applyFont="1" applyAlignment="1">
      <alignment horizontal="center" vertical="center"/>
    </xf>
    <xf numFmtId="0" fontId="9" fillId="0" borderId="0" xfId="3" applyFont="1" applyBorder="1" applyAlignment="1">
      <alignment horizontal="center"/>
    </xf>
    <xf numFmtId="0" fontId="7" fillId="0" borderId="0" xfId="3" applyFont="1" applyFill="1" applyBorder="1" applyAlignment="1">
      <alignment horizontal="left"/>
    </xf>
    <xf numFmtId="0" fontId="74" fillId="0" borderId="0" xfId="3" applyFont="1" applyAlignment="1">
      <alignment horizontal="left"/>
    </xf>
    <xf numFmtId="0" fontId="74" fillId="0" borderId="0" xfId="3" applyFont="1" applyAlignment="1">
      <alignment horizontal="center"/>
    </xf>
    <xf numFmtId="0" fontId="65" fillId="0" borderId="2" xfId="3" applyFont="1" applyBorder="1" applyAlignment="1">
      <alignment horizontal="center" vertical="center"/>
    </xf>
    <xf numFmtId="0" fontId="65" fillId="0" borderId="12" xfId="3" applyFont="1" applyBorder="1" applyAlignment="1">
      <alignment horizontal="center" vertical="center"/>
    </xf>
    <xf numFmtId="0" fontId="65" fillId="2" borderId="7" xfId="3" applyFont="1" applyFill="1" applyBorder="1" applyAlignment="1">
      <alignment horizontal="center" vertical="center"/>
    </xf>
    <xf numFmtId="0" fontId="65" fillId="2" borderId="12" xfId="3" applyFont="1" applyFill="1" applyBorder="1" applyAlignment="1">
      <alignment horizontal="center" vertical="center"/>
    </xf>
    <xf numFmtId="0" fontId="1" fillId="0" borderId="0" xfId="3" applyFont="1" applyAlignment="1">
      <alignment horizontal="left"/>
    </xf>
    <xf numFmtId="0" fontId="1" fillId="0" borderId="0" xfId="3" applyAlignment="1">
      <alignment horizontal="left"/>
    </xf>
    <xf numFmtId="0" fontId="84" fillId="0" borderId="0" xfId="3" applyFont="1" applyAlignment="1">
      <alignment horizontal="left" vertical="center"/>
    </xf>
    <xf numFmtId="0" fontId="1" fillId="0" borderId="69" xfId="3" applyFont="1" applyBorder="1" applyAlignment="1">
      <alignment horizontal="left"/>
    </xf>
    <xf numFmtId="0" fontId="1" fillId="0" borderId="69" xfId="3" applyBorder="1" applyAlignment="1">
      <alignment horizontal="left"/>
    </xf>
    <xf numFmtId="0" fontId="74" fillId="0" borderId="0" xfId="3" applyFont="1" applyAlignment="1"/>
    <xf numFmtId="0" fontId="41" fillId="0" borderId="185" xfId="3" applyFont="1" applyBorder="1" applyAlignment="1">
      <alignment horizontal="center" vertical="center"/>
    </xf>
    <xf numFmtId="0" fontId="41" fillId="0" borderId="68" xfId="3" applyFont="1" applyBorder="1" applyAlignment="1">
      <alignment horizontal="center" vertical="center"/>
    </xf>
    <xf numFmtId="3" fontId="40" fillId="0" borderId="56" xfId="3" applyNumberFormat="1" applyFont="1" applyBorder="1" applyAlignment="1">
      <alignment horizontal="center" vertical="center"/>
    </xf>
    <xf numFmtId="3" fontId="40" fillId="0" borderId="61" xfId="3" applyNumberFormat="1" applyFont="1" applyBorder="1" applyAlignment="1">
      <alignment horizontal="center" vertical="center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center"/>
    </xf>
    <xf numFmtId="0" fontId="75" fillId="0" borderId="0" xfId="3" applyFont="1" applyAlignment="1">
      <alignment horizontal="left" vertical="center"/>
    </xf>
    <xf numFmtId="0" fontId="75" fillId="0" borderId="0" xfId="3" applyFont="1" applyAlignment="1">
      <alignment horizontal="center" vertical="center"/>
    </xf>
    <xf numFmtId="0" fontId="48" fillId="0" borderId="189" xfId="3" applyFont="1" applyBorder="1" applyAlignment="1">
      <alignment horizontal="center" vertical="center"/>
    </xf>
    <xf numFmtId="0" fontId="48" fillId="0" borderId="130" xfId="3" applyFont="1" applyBorder="1" applyAlignment="1">
      <alignment horizontal="center" vertical="center"/>
    </xf>
    <xf numFmtId="0" fontId="48" fillId="0" borderId="227" xfId="3" applyFont="1" applyBorder="1" applyAlignment="1">
      <alignment horizontal="center" vertical="center"/>
    </xf>
    <xf numFmtId="0" fontId="48" fillId="0" borderId="176" xfId="3" applyFont="1" applyBorder="1" applyAlignment="1">
      <alignment horizontal="center" vertical="center"/>
    </xf>
    <xf numFmtId="0" fontId="48" fillId="0" borderId="147" xfId="3" applyFont="1" applyBorder="1" applyAlignment="1">
      <alignment horizontal="center" vertical="center"/>
    </xf>
    <xf numFmtId="3" fontId="41" fillId="0" borderId="227" xfId="3" applyNumberFormat="1" applyFont="1" applyBorder="1" applyAlignment="1">
      <alignment horizontal="center" vertical="center"/>
    </xf>
    <xf numFmtId="3" fontId="41" fillId="0" borderId="180" xfId="3" applyNumberFormat="1" applyFont="1" applyBorder="1" applyAlignment="1">
      <alignment horizontal="center" vertical="center"/>
    </xf>
    <xf numFmtId="0" fontId="73" fillId="0" borderId="0" xfId="3" applyFont="1" applyAlignment="1">
      <alignment horizontal="left"/>
    </xf>
    <xf numFmtId="0" fontId="73" fillId="0" borderId="0" xfId="3" applyFont="1" applyAlignment="1">
      <alignment horizontal="center"/>
    </xf>
    <xf numFmtId="0" fontId="75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73" fillId="0" borderId="0" xfId="3" applyFont="1" applyAlignment="1">
      <alignment horizontal="left" vertical="center"/>
    </xf>
    <xf numFmtId="0" fontId="73" fillId="0" borderId="189" xfId="3" applyFont="1" applyBorder="1" applyAlignment="1">
      <alignment horizontal="center" vertical="center"/>
    </xf>
    <xf numFmtId="0" fontId="73" fillId="0" borderId="130" xfId="3" applyFont="1" applyBorder="1" applyAlignment="1">
      <alignment horizontal="center" vertical="center"/>
    </xf>
    <xf numFmtId="0" fontId="73" fillId="0" borderId="106" xfId="3" applyFont="1" applyBorder="1" applyAlignment="1">
      <alignment horizontal="center" vertical="center"/>
    </xf>
    <xf numFmtId="0" fontId="73" fillId="0" borderId="28" xfId="3" applyFont="1" applyBorder="1" applyAlignment="1">
      <alignment horizontal="center" vertical="center"/>
    </xf>
    <xf numFmtId="0" fontId="73" fillId="0" borderId="227" xfId="3" applyFont="1" applyBorder="1" applyAlignment="1">
      <alignment horizontal="center" vertical="center"/>
    </xf>
    <xf numFmtId="0" fontId="73" fillId="0" borderId="176" xfId="3" applyFont="1" applyBorder="1" applyAlignment="1">
      <alignment horizontal="center" vertical="center"/>
    </xf>
    <xf numFmtId="0" fontId="48" fillId="0" borderId="75" xfId="3" applyFont="1" applyBorder="1" applyAlignment="1">
      <alignment horizontal="center" vertical="center"/>
    </xf>
    <xf numFmtId="3" fontId="41" fillId="0" borderId="35" xfId="3" applyNumberFormat="1" applyFont="1" applyBorder="1" applyAlignment="1">
      <alignment horizontal="center" vertical="center"/>
    </xf>
    <xf numFmtId="3" fontId="41" fillId="0" borderId="101" xfId="3" applyNumberFormat="1" applyFont="1" applyBorder="1" applyAlignment="1">
      <alignment horizontal="center" vertical="center"/>
    </xf>
    <xf numFmtId="3" fontId="41" fillId="0" borderId="133" xfId="3" applyNumberFormat="1" applyFont="1" applyBorder="1" applyAlignment="1">
      <alignment horizontal="center" vertical="center"/>
    </xf>
    <xf numFmtId="0" fontId="2" fillId="0" borderId="0" xfId="3" applyFont="1" applyAlignment="1">
      <alignment horizontal="center"/>
    </xf>
    <xf numFmtId="0" fontId="42" fillId="2" borderId="109" xfId="3" applyFont="1" applyFill="1" applyBorder="1" applyAlignment="1">
      <alignment horizontal="center" vertical="center"/>
    </xf>
    <xf numFmtId="0" fontId="75" fillId="0" borderId="72" xfId="3" applyFont="1" applyBorder="1" applyAlignment="1">
      <alignment horizontal="center" vertical="center"/>
    </xf>
    <xf numFmtId="17" fontId="75" fillId="2" borderId="25" xfId="3" applyNumberFormat="1" applyFont="1" applyFill="1" applyBorder="1" applyAlignment="1">
      <alignment horizontal="center" vertical="center"/>
    </xf>
    <xf numFmtId="0" fontId="9" fillId="2" borderId="182" xfId="3" applyFont="1" applyFill="1" applyBorder="1" applyAlignment="1">
      <alignment horizontal="center" vertical="center"/>
    </xf>
    <xf numFmtId="0" fontId="1" fillId="0" borderId="69" xfId="3" applyFont="1" applyFill="1" applyBorder="1" applyAlignment="1">
      <alignment horizontal="center"/>
    </xf>
    <xf numFmtId="0" fontId="9" fillId="0" borderId="136" xfId="3" applyFont="1" applyBorder="1" applyAlignment="1">
      <alignment horizontal="center" vertical="center"/>
    </xf>
    <xf numFmtId="0" fontId="9" fillId="0" borderId="65" xfId="3" applyFont="1" applyBorder="1" applyAlignment="1">
      <alignment horizontal="center" vertical="center"/>
    </xf>
    <xf numFmtId="0" fontId="74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2" borderId="142" xfId="3" applyFont="1" applyFill="1" applyBorder="1" applyAlignment="1">
      <alignment horizontal="center" vertical="center"/>
    </xf>
    <xf numFmtId="0" fontId="9" fillId="2" borderId="110" xfId="3" applyFont="1" applyFill="1" applyBorder="1" applyAlignment="1">
      <alignment horizontal="center" vertical="center"/>
    </xf>
    <xf numFmtId="0" fontId="30" fillId="2" borderId="109" xfId="3" applyFont="1" applyFill="1" applyBorder="1" applyAlignment="1">
      <alignment horizontal="center" vertical="center"/>
    </xf>
    <xf numFmtId="0" fontId="30" fillId="2" borderId="131" xfId="3" applyFont="1" applyFill="1" applyBorder="1" applyAlignment="1">
      <alignment horizontal="center" vertical="center"/>
    </xf>
    <xf numFmtId="0" fontId="30" fillId="0" borderId="136" xfId="3" applyFont="1" applyBorder="1" applyAlignment="1">
      <alignment horizontal="center" vertical="center"/>
    </xf>
    <xf numFmtId="0" fontId="30" fillId="0" borderId="65" xfId="3" applyFont="1" applyBorder="1" applyAlignment="1">
      <alignment horizontal="center" vertical="center"/>
    </xf>
    <xf numFmtId="0" fontId="1" fillId="0" borderId="55" xfId="3" applyBorder="1"/>
    <xf numFmtId="0" fontId="9" fillId="2" borderId="109" xfId="3" applyFont="1" applyFill="1" applyBorder="1" applyAlignment="1">
      <alignment horizontal="center" vertical="center"/>
    </xf>
    <xf numFmtId="0" fontId="9" fillId="2" borderId="131" xfId="3" applyFont="1" applyFill="1" applyBorder="1" applyAlignment="1">
      <alignment horizontal="center" vertical="center"/>
    </xf>
    <xf numFmtId="0" fontId="9" fillId="2" borderId="136" xfId="3" applyFont="1" applyFill="1" applyBorder="1" applyAlignment="1">
      <alignment horizontal="center" vertical="center"/>
    </xf>
    <xf numFmtId="0" fontId="9" fillId="2" borderId="65" xfId="3" applyFont="1" applyFill="1" applyBorder="1" applyAlignment="1">
      <alignment horizontal="center" vertical="center"/>
    </xf>
    <xf numFmtId="0" fontId="73" fillId="0" borderId="0" xfId="7" applyFont="1" applyAlignment="1">
      <alignment horizontal="left"/>
    </xf>
    <xf numFmtId="0" fontId="37" fillId="0" borderId="192" xfId="7" applyFont="1" applyBorder="1" applyAlignment="1">
      <alignment horizontal="left" indent="1"/>
    </xf>
    <xf numFmtId="0" fontId="37" fillId="0" borderId="218" xfId="7" applyFont="1" applyBorder="1" applyAlignment="1">
      <alignment horizontal="left" indent="1"/>
    </xf>
    <xf numFmtId="0" fontId="12" fillId="0" borderId="127" xfId="7" applyFont="1" applyBorder="1" applyAlignment="1">
      <alignment horizontal="center"/>
    </xf>
    <xf numFmtId="0" fontId="12" fillId="0" borderId="128" xfId="7" applyFont="1" applyBorder="1" applyAlignment="1">
      <alignment horizontal="center"/>
    </xf>
    <xf numFmtId="0" fontId="12" fillId="0" borderId="129" xfId="7" applyFont="1" applyBorder="1" applyAlignment="1">
      <alignment horizontal="center"/>
    </xf>
    <xf numFmtId="0" fontId="12" fillId="0" borderId="243" xfId="7" applyFont="1" applyBorder="1" applyAlignment="1">
      <alignment horizontal="center"/>
    </xf>
    <xf numFmtId="0" fontId="12" fillId="0" borderId="93" xfId="7" applyFont="1" applyBorder="1" applyAlignment="1">
      <alignment horizontal="center"/>
    </xf>
    <xf numFmtId="0" fontId="12" fillId="0" borderId="244" xfId="7" applyFont="1" applyBorder="1" applyAlignment="1">
      <alignment horizontal="center"/>
    </xf>
    <xf numFmtId="0" fontId="12" fillId="0" borderId="116" xfId="7" applyFont="1" applyBorder="1" applyAlignment="1">
      <alignment horizontal="center"/>
    </xf>
    <xf numFmtId="0" fontId="12" fillId="0" borderId="3" xfId="7" applyFont="1" applyBorder="1" applyAlignment="1">
      <alignment horizontal="center"/>
    </xf>
    <xf numFmtId="0" fontId="73" fillId="0" borderId="0" xfId="7" applyFont="1" applyAlignment="1">
      <alignment horizontal="center"/>
    </xf>
    <xf numFmtId="0" fontId="12" fillId="0" borderId="57" xfId="7" applyFont="1" applyBorder="1" applyAlignment="1">
      <alignment horizontal="center"/>
    </xf>
    <xf numFmtId="0" fontId="12" fillId="0" borderId="58" xfId="7" applyFont="1" applyBorder="1" applyAlignment="1">
      <alignment horizontal="center"/>
    </xf>
    <xf numFmtId="0" fontId="12" fillId="0" borderId="59" xfId="7" applyFont="1" applyBorder="1" applyAlignment="1">
      <alignment horizontal="center"/>
    </xf>
    <xf numFmtId="0" fontId="30" fillId="0" borderId="219" xfId="7" applyFont="1" applyBorder="1" applyAlignment="1">
      <alignment horizontal="left" indent="1"/>
    </xf>
    <xf numFmtId="0" fontId="30" fillId="0" borderId="220" xfId="7" applyFont="1" applyBorder="1" applyAlignment="1">
      <alignment horizontal="left" indent="1"/>
    </xf>
    <xf numFmtId="0" fontId="25" fillId="0" borderId="116" xfId="7" applyFont="1" applyFill="1" applyBorder="1" applyAlignment="1">
      <alignment horizontal="center" vertical="center"/>
    </xf>
    <xf numFmtId="0" fontId="11" fillId="0" borderId="52" xfId="7" applyFont="1" applyBorder="1" applyAlignment="1">
      <alignment horizontal="center"/>
    </xf>
    <xf numFmtId="0" fontId="42" fillId="0" borderId="192" xfId="7" applyFont="1" applyBorder="1" applyAlignment="1"/>
    <xf numFmtId="0" fontId="42" fillId="0" borderId="221" xfId="7" applyFont="1" applyBorder="1" applyAlignment="1"/>
    <xf numFmtId="0" fontId="9" fillId="0" borderId="157" xfId="7" applyFont="1" applyBorder="1" applyAlignment="1">
      <alignment horizontal="center"/>
    </xf>
    <xf numFmtId="0" fontId="9" fillId="0" borderId="120" xfId="7" applyFont="1" applyBorder="1" applyAlignment="1">
      <alignment horizontal="center"/>
    </xf>
    <xf numFmtId="0" fontId="9" fillId="2" borderId="127" xfId="7" applyFont="1" applyFill="1" applyBorder="1" applyAlignment="1">
      <alignment horizontal="center"/>
    </xf>
    <xf numFmtId="0" fontId="9" fillId="2" borderId="128" xfId="7" applyFont="1" applyFill="1" applyBorder="1" applyAlignment="1">
      <alignment horizontal="center"/>
    </xf>
    <xf numFmtId="0" fontId="9" fillId="2" borderId="129" xfId="7" applyFont="1" applyFill="1" applyBorder="1" applyAlignment="1">
      <alignment horizontal="center"/>
    </xf>
    <xf numFmtId="0" fontId="9" fillId="0" borderId="127" xfId="7" applyFont="1" applyBorder="1" applyAlignment="1">
      <alignment horizontal="center"/>
    </xf>
    <xf numFmtId="0" fontId="9" fillId="0" borderId="128" xfId="7" applyFont="1" applyBorder="1" applyAlignment="1">
      <alignment horizontal="center"/>
    </xf>
    <xf numFmtId="0" fontId="12" fillId="0" borderId="52" xfId="3" applyFont="1" applyBorder="1" applyAlignment="1">
      <alignment horizontal="right" vertical="center"/>
    </xf>
    <xf numFmtId="0" fontId="27" fillId="0" borderId="157" xfId="3" applyFont="1" applyBorder="1" applyAlignment="1">
      <alignment horizontal="center" vertical="center"/>
    </xf>
    <xf numFmtId="0" fontId="27" fillId="0" borderId="120" xfId="3" applyFont="1" applyBorder="1" applyAlignment="1">
      <alignment horizontal="center" vertical="center"/>
    </xf>
    <xf numFmtId="0" fontId="27" fillId="0" borderId="158" xfId="3" applyFont="1" applyBorder="1" applyAlignment="1">
      <alignment horizontal="center" vertical="center"/>
    </xf>
    <xf numFmtId="0" fontId="18" fillId="0" borderId="0" xfId="7" applyFont="1" applyBorder="1" applyAlignment="1">
      <alignment horizontal="center"/>
    </xf>
    <xf numFmtId="0" fontId="58" fillId="0" borderId="0" xfId="7" applyBorder="1" applyAlignment="1">
      <alignment horizontal="left"/>
    </xf>
    <xf numFmtId="0" fontId="75" fillId="0" borderId="0" xfId="7" applyFont="1" applyAlignment="1">
      <alignment horizontal="left"/>
    </xf>
    <xf numFmtId="0" fontId="20" fillId="0" borderId="52" xfId="7" applyFont="1" applyBorder="1" applyAlignment="1">
      <alignment horizontal="center"/>
    </xf>
    <xf numFmtId="0" fontId="15" fillId="4" borderId="68" xfId="7" applyFont="1" applyFill="1" applyBorder="1" applyAlignment="1">
      <alignment horizontal="center" vertical="center"/>
    </xf>
    <xf numFmtId="0" fontId="15" fillId="4" borderId="55" xfId="7" applyFont="1" applyFill="1" applyBorder="1" applyAlignment="1">
      <alignment horizontal="center" vertical="center"/>
    </xf>
    <xf numFmtId="0" fontId="15" fillId="4" borderId="67" xfId="7" applyFont="1" applyFill="1" applyBorder="1" applyAlignment="1">
      <alignment horizontal="center" vertical="center"/>
    </xf>
    <xf numFmtId="0" fontId="15" fillId="4" borderId="11" xfId="7" applyFont="1" applyFill="1" applyBorder="1" applyAlignment="1">
      <alignment horizontal="center" vertical="center"/>
    </xf>
    <xf numFmtId="0" fontId="1" fillId="0" borderId="0" xfId="7" applyFont="1" applyBorder="1" applyAlignment="1">
      <alignment horizontal="center"/>
    </xf>
    <xf numFmtId="0" fontId="1" fillId="0" borderId="0" xfId="7" applyFont="1" applyBorder="1" applyAlignment="1">
      <alignment horizontal="left"/>
    </xf>
    <xf numFmtId="0" fontId="1" fillId="0" borderId="0" xfId="7" applyFont="1" applyAlignment="1">
      <alignment horizontal="center"/>
    </xf>
    <xf numFmtId="0" fontId="74" fillId="0" borderId="0" xfId="7" applyFont="1" applyAlignment="1">
      <alignment horizontal="center" vertical="center"/>
    </xf>
    <xf numFmtId="0" fontId="34" fillId="0" borderId="52" xfId="7" applyFont="1" applyBorder="1" applyAlignment="1">
      <alignment horizontal="center"/>
    </xf>
    <xf numFmtId="0" fontId="14" fillId="0" borderId="0" xfId="7" applyFont="1" applyBorder="1" applyAlignment="1">
      <alignment horizontal="center"/>
    </xf>
    <xf numFmtId="0" fontId="48" fillId="0" borderId="127" xfId="7" applyFont="1" applyBorder="1" applyAlignment="1">
      <alignment horizontal="center" vertical="center"/>
    </xf>
    <xf numFmtId="0" fontId="48" fillId="0" borderId="128" xfId="7" applyFont="1" applyBorder="1" applyAlignment="1">
      <alignment horizontal="center" vertical="center"/>
    </xf>
    <xf numFmtId="0" fontId="48" fillId="0" borderId="188" xfId="7" applyFont="1" applyBorder="1" applyAlignment="1">
      <alignment horizontal="center" vertical="center"/>
    </xf>
    <xf numFmtId="0" fontId="3" fillId="0" borderId="0" xfId="7" applyFont="1" applyAlignment="1">
      <alignment horizontal="center"/>
    </xf>
    <xf numFmtId="0" fontId="74" fillId="0" borderId="0" xfId="7" applyFont="1" applyAlignment="1">
      <alignment horizontal="center"/>
    </xf>
    <xf numFmtId="0" fontId="61" fillId="2" borderId="79" xfId="7" applyFont="1" applyFill="1" applyBorder="1" applyAlignment="1">
      <alignment horizontal="center" vertical="center"/>
    </xf>
    <xf numFmtId="0" fontId="61" fillId="2" borderId="81" xfId="7" applyFont="1" applyFill="1" applyBorder="1" applyAlignment="1">
      <alignment horizontal="center" vertical="center"/>
    </xf>
    <xf numFmtId="0" fontId="61" fillId="0" borderId="206" xfId="7" applyFont="1" applyBorder="1" applyAlignment="1">
      <alignment horizontal="center"/>
    </xf>
    <xf numFmtId="0" fontId="61" fillId="0" borderId="224" xfId="7" applyFont="1" applyBorder="1" applyAlignment="1">
      <alignment horizontal="center"/>
    </xf>
    <xf numFmtId="0" fontId="61" fillId="0" borderId="3" xfId="7" applyFont="1" applyBorder="1" applyAlignment="1">
      <alignment horizontal="center"/>
    </xf>
    <xf numFmtId="0" fontId="55" fillId="0" borderId="116" xfId="7" applyFont="1" applyBorder="1" applyAlignment="1">
      <alignment horizontal="left"/>
    </xf>
    <xf numFmtId="0" fontId="55" fillId="0" borderId="0" xfId="7" applyFont="1" applyAlignment="1">
      <alignment horizontal="left"/>
    </xf>
    <xf numFmtId="0" fontId="14" fillId="0" borderId="52" xfId="7" applyFont="1" applyBorder="1" applyAlignment="1">
      <alignment horizontal="center"/>
    </xf>
    <xf numFmtId="0" fontId="14" fillId="0" borderId="127" xfId="7" applyFont="1" applyBorder="1" applyAlignment="1">
      <alignment horizontal="center" vertical="center"/>
    </xf>
    <xf numFmtId="0" fontId="14" fillId="0" borderId="128" xfId="7" applyFont="1" applyBorder="1" applyAlignment="1">
      <alignment horizontal="center" vertical="center"/>
    </xf>
    <xf numFmtId="0" fontId="14" fillId="0" borderId="129" xfId="7" applyFont="1" applyBorder="1" applyAlignment="1">
      <alignment horizontal="center" vertical="center"/>
    </xf>
    <xf numFmtId="0" fontId="14" fillId="0" borderId="188" xfId="7" applyFont="1" applyBorder="1" applyAlignment="1">
      <alignment horizontal="center" vertical="center"/>
    </xf>
    <xf numFmtId="0" fontId="74" fillId="0" borderId="0" xfId="5" applyFont="1" applyAlignment="1">
      <alignment horizontal="center" vertical="center"/>
    </xf>
    <xf numFmtId="0" fontId="13" fillId="0" borderId="69" xfId="5" applyFont="1" applyBorder="1" applyAlignment="1">
      <alignment horizontal="center"/>
    </xf>
    <xf numFmtId="0" fontId="25" fillId="0" borderId="69" xfId="5" applyFont="1" applyBorder="1" applyAlignment="1">
      <alignment horizontal="center"/>
    </xf>
    <xf numFmtId="0" fontId="19" fillId="0" borderId="69" xfId="1" applyFont="1" applyBorder="1" applyAlignment="1">
      <alignment horizontal="center"/>
    </xf>
    <xf numFmtId="0" fontId="30" fillId="0" borderId="55" xfId="1" applyFont="1" applyBorder="1" applyAlignment="1">
      <alignment horizontal="right" vertical="center"/>
    </xf>
    <xf numFmtId="0" fontId="1" fillId="0" borderId="69" xfId="1" applyBorder="1" applyAlignment="1">
      <alignment horizontal="center"/>
    </xf>
    <xf numFmtId="0" fontId="78" fillId="0" borderId="0" xfId="1" applyFont="1" applyAlignment="1">
      <alignment horizontal="left"/>
    </xf>
    <xf numFmtId="0" fontId="1" fillId="0" borderId="32" xfId="1" applyBorder="1" applyAlignment="1">
      <alignment horizontal="center"/>
    </xf>
    <xf numFmtId="0" fontId="1" fillId="0" borderId="0" xfId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18" fillId="0" borderId="80" xfId="1" applyFont="1" applyBorder="1" applyAlignment="1">
      <alignment vertical="center"/>
    </xf>
    <xf numFmtId="0" fontId="118" fillId="0" borderId="60" xfId="1" applyFont="1" applyBorder="1" applyAlignment="1"/>
    <xf numFmtId="0" fontId="118" fillId="0" borderId="238" xfId="1" applyFont="1" applyBorder="1" applyAlignment="1"/>
    <xf numFmtId="0" fontId="12" fillId="0" borderId="68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21" fillId="0" borderId="52" xfId="5" applyBorder="1" applyAlignment="1">
      <alignment horizontal="center"/>
    </xf>
    <xf numFmtId="0" fontId="19" fillId="0" borderId="52" xfId="5" applyFont="1" applyBorder="1" applyAlignment="1">
      <alignment horizontal="right" vertical="center"/>
    </xf>
    <xf numFmtId="0" fontId="32" fillId="0" borderId="79" xfId="5" applyFont="1" applyBorder="1" applyAlignment="1">
      <alignment horizontal="center" vertical="center"/>
    </xf>
    <xf numFmtId="0" fontId="32" fillId="0" borderId="81" xfId="5" applyFont="1" applyBorder="1" applyAlignment="1">
      <alignment horizontal="center" vertical="center"/>
    </xf>
    <xf numFmtId="0" fontId="32" fillId="0" borderId="187" xfId="5" applyFont="1" applyBorder="1" applyAlignment="1">
      <alignment horizontal="center" vertical="center"/>
    </xf>
    <xf numFmtId="0" fontId="32" fillId="0" borderId="83" xfId="5" applyFont="1" applyBorder="1" applyAlignment="1">
      <alignment horizontal="center" vertical="center"/>
    </xf>
    <xf numFmtId="0" fontId="48" fillId="0" borderId="0" xfId="5" applyFont="1" applyAlignment="1">
      <alignment horizontal="center" wrapText="1"/>
    </xf>
    <xf numFmtId="0" fontId="75" fillId="0" borderId="0" xfId="5" applyFont="1" applyAlignment="1">
      <alignment horizontal="left" vertical="center" readingOrder="1"/>
    </xf>
    <xf numFmtId="0" fontId="30" fillId="4" borderId="2" xfId="5" applyFont="1" applyFill="1" applyBorder="1" applyAlignment="1">
      <alignment horizontal="center" vertical="center" readingOrder="1"/>
    </xf>
    <xf numFmtId="0" fontId="30" fillId="4" borderId="12" xfId="5" applyFont="1" applyFill="1" applyBorder="1" applyAlignment="1">
      <alignment horizontal="center" vertical="center" readingOrder="1"/>
    </xf>
    <xf numFmtId="0" fontId="30" fillId="4" borderId="4" xfId="5" applyFont="1" applyFill="1" applyBorder="1" applyAlignment="1">
      <alignment horizontal="center" vertical="center" readingOrder="1"/>
    </xf>
    <xf numFmtId="0" fontId="30" fillId="4" borderId="5" xfId="5" applyFont="1" applyFill="1" applyBorder="1" applyAlignment="1">
      <alignment horizontal="center" vertical="center" readingOrder="1"/>
    </xf>
    <xf numFmtId="0" fontId="30" fillId="4" borderId="51" xfId="5" applyFont="1" applyFill="1" applyBorder="1" applyAlignment="1">
      <alignment horizontal="center" vertical="center" readingOrder="1"/>
    </xf>
    <xf numFmtId="0" fontId="25" fillId="0" borderId="0" xfId="5" applyFont="1" applyAlignment="1">
      <alignment horizontal="center"/>
    </xf>
    <xf numFmtId="0" fontId="75" fillId="0" borderId="0" xfId="3" applyFont="1" applyAlignment="1">
      <alignment horizontal="center"/>
    </xf>
    <xf numFmtId="0" fontId="50" fillId="0" borderId="0" xfId="3" applyFont="1" applyAlignment="1">
      <alignment horizontal="center"/>
    </xf>
    <xf numFmtId="0" fontId="42" fillId="0" borderId="92" xfId="3" applyFont="1" applyBorder="1" applyAlignment="1">
      <alignment horizontal="center"/>
    </xf>
    <xf numFmtId="0" fontId="42" fillId="0" borderId="188" xfId="3" applyFont="1" applyBorder="1" applyAlignment="1">
      <alignment horizontal="center"/>
    </xf>
    <xf numFmtId="0" fontId="75" fillId="0" borderId="2" xfId="3" applyFont="1" applyBorder="1" applyAlignment="1">
      <alignment horizontal="center" vertical="center"/>
    </xf>
    <xf numFmtId="0" fontId="75" fillId="0" borderId="7" xfId="3" applyFont="1" applyBorder="1" applyAlignment="1">
      <alignment horizontal="center" vertical="center"/>
    </xf>
    <xf numFmtId="0" fontId="75" fillId="0" borderId="229" xfId="3" applyFont="1" applyBorder="1" applyAlignment="1">
      <alignment horizontal="center" vertical="center"/>
    </xf>
    <xf numFmtId="0" fontId="42" fillId="0" borderId="92" xfId="3" applyFont="1" applyBorder="1" applyAlignment="1">
      <alignment horizontal="center" vertical="center"/>
    </xf>
    <xf numFmtId="0" fontId="42" fillId="0" borderId="188" xfId="3" applyFont="1" applyBorder="1" applyAlignment="1">
      <alignment horizontal="center" vertical="center"/>
    </xf>
    <xf numFmtId="0" fontId="42" fillId="0" borderId="128" xfId="3" applyFont="1" applyBorder="1" applyAlignment="1">
      <alignment horizontal="center"/>
    </xf>
    <xf numFmtId="0" fontId="73" fillId="0" borderId="0" xfId="3" applyFont="1" applyAlignment="1"/>
    <xf numFmtId="0" fontId="12" fillId="0" borderId="0" xfId="3" applyFont="1" applyBorder="1" applyAlignment="1">
      <alignment horizontal="left"/>
    </xf>
    <xf numFmtId="0" fontId="12" fillId="0" borderId="0" xfId="3" applyFont="1" applyAlignment="1">
      <alignment horizontal="left"/>
    </xf>
    <xf numFmtId="0" fontId="48" fillId="0" borderId="52" xfId="3" applyFont="1" applyBorder="1" applyAlignment="1">
      <alignment horizontal="right"/>
    </xf>
    <xf numFmtId="0" fontId="78" fillId="0" borderId="2" xfId="3" applyFont="1" applyBorder="1" applyAlignment="1">
      <alignment horizontal="center" vertical="center"/>
    </xf>
    <xf numFmtId="0" fontId="78" fillId="0" borderId="12" xfId="3" applyFont="1" applyBorder="1" applyAlignment="1">
      <alignment horizontal="center" vertical="center"/>
    </xf>
    <xf numFmtId="0" fontId="30" fillId="0" borderId="127" xfId="3" applyFont="1" applyBorder="1" applyAlignment="1">
      <alignment horizontal="center"/>
    </xf>
    <xf numFmtId="0" fontId="30" fillId="0" borderId="128" xfId="3" applyFont="1" applyBorder="1" applyAlignment="1">
      <alignment horizontal="center"/>
    </xf>
    <xf numFmtId="0" fontId="30" fillId="0" borderId="188" xfId="3" applyFont="1" applyBorder="1" applyAlignment="1">
      <alignment horizontal="center"/>
    </xf>
    <xf numFmtId="0" fontId="30" fillId="0" borderId="116" xfId="3" applyFont="1" applyBorder="1" applyAlignment="1">
      <alignment horizontal="center"/>
    </xf>
    <xf numFmtId="0" fontId="30" fillId="0" borderId="3" xfId="3" applyFont="1" applyBorder="1" applyAlignment="1">
      <alignment horizontal="center"/>
    </xf>
    <xf numFmtId="0" fontId="72" fillId="0" borderId="0" xfId="5" applyFont="1" applyAlignment="1">
      <alignment horizontal="center"/>
    </xf>
    <xf numFmtId="0" fontId="74" fillId="0" borderId="0" xfId="5" applyFont="1" applyAlignment="1">
      <alignment horizontal="center"/>
    </xf>
    <xf numFmtId="0" fontId="70" fillId="0" borderId="0" xfId="0" applyFont="1" applyAlignment="1"/>
    <xf numFmtId="0" fontId="73" fillId="0" borderId="0" xfId="5" applyFont="1" applyAlignment="1">
      <alignment horizontal="left"/>
    </xf>
    <xf numFmtId="0" fontId="12" fillId="0" borderId="0" xfId="5" applyFont="1" applyAlignment="1">
      <alignment horizontal="center"/>
    </xf>
    <xf numFmtId="0" fontId="73" fillId="0" borderId="0" xfId="5" applyFont="1" applyAlignment="1">
      <alignment horizontal="center"/>
    </xf>
    <xf numFmtId="0" fontId="0" fillId="0" borderId="0" xfId="0" applyAlignment="1"/>
    <xf numFmtId="0" fontId="34" fillId="0" borderId="120" xfId="5" applyFont="1" applyBorder="1" applyAlignment="1">
      <alignment horizontal="center"/>
    </xf>
    <xf numFmtId="0" fontId="34" fillId="0" borderId="158" xfId="5" applyFont="1" applyBorder="1" applyAlignment="1">
      <alignment horizontal="center"/>
    </xf>
    <xf numFmtId="0" fontId="34" fillId="0" borderId="157" xfId="5" applyFont="1" applyBorder="1" applyAlignment="1">
      <alignment horizontal="center"/>
    </xf>
    <xf numFmtId="0" fontId="48" fillId="0" borderId="92" xfId="5" applyFont="1" applyBorder="1" applyAlignment="1">
      <alignment horizontal="center"/>
    </xf>
    <xf numFmtId="0" fontId="48" fillId="0" borderId="128" xfId="5" applyFont="1" applyBorder="1" applyAlignment="1">
      <alignment horizontal="center"/>
    </xf>
    <xf numFmtId="0" fontId="48" fillId="0" borderId="188" xfId="5" applyFont="1" applyBorder="1" applyAlignment="1">
      <alignment horizontal="center"/>
    </xf>
    <xf numFmtId="0" fontId="76" fillId="0" borderId="0" xfId="0" applyFont="1" applyAlignment="1">
      <alignment horizontal="left"/>
    </xf>
    <xf numFmtId="0" fontId="9" fillId="0" borderId="0" xfId="5" applyFont="1" applyAlignment="1">
      <alignment horizontal="center"/>
    </xf>
    <xf numFmtId="0" fontId="21" fillId="0" borderId="0" xfId="5" applyAlignment="1"/>
    <xf numFmtId="0" fontId="51" fillId="0" borderId="193" xfId="5" applyFont="1" applyBorder="1" applyAlignment="1">
      <alignment horizontal="center"/>
    </xf>
    <xf numFmtId="0" fontId="51" fillId="0" borderId="195" xfId="5" applyFont="1" applyBorder="1" applyAlignment="1">
      <alignment horizontal="center"/>
    </xf>
    <xf numFmtId="49" fontId="41" fillId="0" borderId="89" xfId="5" applyNumberFormat="1" applyFont="1" applyBorder="1" applyAlignment="1">
      <alignment horizontal="center" vertical="center"/>
    </xf>
    <xf numFmtId="49" fontId="41" fillId="0" borderId="191" xfId="5" applyNumberFormat="1" applyFont="1" applyBorder="1" applyAlignment="1">
      <alignment horizontal="center" vertical="center"/>
    </xf>
    <xf numFmtId="49" fontId="41" fillId="0" borderId="91" xfId="5" applyNumberFormat="1" applyFont="1" applyBorder="1" applyAlignment="1">
      <alignment horizontal="center" vertical="center"/>
    </xf>
    <xf numFmtId="0" fontId="74" fillId="0" borderId="0" xfId="5" applyFont="1" applyAlignment="1">
      <alignment horizontal="center" readingOrder="1"/>
    </xf>
    <xf numFmtId="0" fontId="97" fillId="0" borderId="0" xfId="0" applyFont="1" applyAlignment="1"/>
    <xf numFmtId="0" fontId="11" fillId="0" borderId="6" xfId="5" applyFont="1" applyBorder="1" applyAlignment="1">
      <alignment horizontal="center" readingOrder="1"/>
    </xf>
    <xf numFmtId="0" fontId="11" fillId="0" borderId="5" xfId="5" applyFont="1" applyBorder="1" applyAlignment="1">
      <alignment horizontal="center" readingOrder="1"/>
    </xf>
    <xf numFmtId="49" fontId="11" fillId="0" borderId="191" xfId="5" applyNumberFormat="1" applyFont="1" applyBorder="1" applyAlignment="1">
      <alignment horizontal="center" readingOrder="1"/>
    </xf>
    <xf numFmtId="49" fontId="11" fillId="0" borderId="91" xfId="5" applyNumberFormat="1" applyFont="1" applyBorder="1" applyAlignment="1">
      <alignment horizontal="center" readingOrder="1"/>
    </xf>
    <xf numFmtId="49" fontId="12" fillId="0" borderId="155" xfId="5" applyNumberFormat="1" applyFont="1" applyBorder="1" applyAlignment="1">
      <alignment horizontal="center" readingOrder="1"/>
    </xf>
    <xf numFmtId="49" fontId="12" fillId="0" borderId="191" xfId="5" applyNumberFormat="1" applyFont="1" applyBorder="1" applyAlignment="1">
      <alignment horizontal="center" readingOrder="1"/>
    </xf>
    <xf numFmtId="49" fontId="11" fillId="0" borderId="89" xfId="5" applyNumberFormat="1" applyFont="1" applyBorder="1" applyAlignment="1">
      <alignment horizontal="center" readingOrder="1"/>
    </xf>
    <xf numFmtId="0" fontId="12" fillId="0" borderId="127" xfId="5" applyFont="1" applyBorder="1" applyAlignment="1">
      <alignment horizontal="center" readingOrder="1"/>
    </xf>
    <xf numFmtId="0" fontId="12" fillId="0" borderId="128" xfId="5" applyFont="1" applyBorder="1" applyAlignment="1">
      <alignment horizontal="center" readingOrder="1"/>
    </xf>
    <xf numFmtId="0" fontId="11" fillId="0" borderId="4" xfId="5" applyFont="1" applyBorder="1" applyAlignment="1">
      <alignment horizontal="center" readingOrder="1"/>
    </xf>
    <xf numFmtId="0" fontId="11" fillId="0" borderId="4" xfId="5" applyFont="1" applyBorder="1" applyAlignment="1">
      <alignment horizontal="center" wrapText="1" readingOrder="1"/>
    </xf>
    <xf numFmtId="0" fontId="11" fillId="0" borderId="6" xfId="5" applyFont="1" applyBorder="1" applyAlignment="1">
      <alignment horizontal="center" wrapText="1" readingOrder="1"/>
    </xf>
    <xf numFmtId="0" fontId="11" fillId="0" borderId="5" xfId="5" applyFont="1" applyBorder="1" applyAlignment="1">
      <alignment horizontal="center" wrapText="1" readingOrder="1"/>
    </xf>
    <xf numFmtId="0" fontId="28" fillId="0" borderId="0" xfId="5" applyFont="1" applyBorder="1" applyAlignment="1">
      <alignment horizontal="center" readingOrder="1"/>
    </xf>
    <xf numFmtId="0" fontId="9" fillId="0" borderId="57" xfId="5" applyFont="1" applyBorder="1" applyAlignment="1">
      <alignment horizontal="center" vertical="center" readingOrder="1"/>
    </xf>
    <xf numFmtId="0" fontId="9" fillId="0" borderId="59" xfId="5" applyFont="1" applyBorder="1" applyAlignment="1">
      <alignment horizontal="center" vertical="center" readingOrder="1"/>
    </xf>
    <xf numFmtId="49" fontId="11" fillId="0" borderId="155" xfId="5" applyNumberFormat="1" applyFont="1" applyBorder="1" applyAlignment="1">
      <alignment horizontal="center" vertical="center" readingOrder="1"/>
    </xf>
    <xf numFmtId="49" fontId="11" fillId="0" borderId="186" xfId="5" applyNumberFormat="1" applyFont="1" applyBorder="1" applyAlignment="1">
      <alignment horizontal="center" vertical="center" readingOrder="1"/>
    </xf>
    <xf numFmtId="0" fontId="11" fillId="0" borderId="155" xfId="5" applyFont="1" applyBorder="1" applyAlignment="1">
      <alignment horizontal="center" vertical="center" readingOrder="1"/>
    </xf>
    <xf numFmtId="0" fontId="11" fillId="0" borderId="186" xfId="5" applyFont="1" applyBorder="1" applyAlignment="1">
      <alignment horizontal="center" vertical="center" readingOrder="1"/>
    </xf>
    <xf numFmtId="0" fontId="1" fillId="0" borderId="0" xfId="5" applyFont="1" applyAlignment="1"/>
    <xf numFmtId="0" fontId="73" fillId="0" borderId="0" xfId="5" applyFont="1" applyAlignment="1">
      <alignment vertical="center" readingOrder="1"/>
    </xf>
    <xf numFmtId="0" fontId="48" fillId="0" borderId="181" xfId="5" applyFont="1" applyBorder="1" applyAlignment="1">
      <alignment horizontal="left"/>
    </xf>
    <xf numFmtId="0" fontId="80" fillId="0" borderId="0" xfId="0" applyFont="1" applyAlignment="1">
      <alignment horizontal="left"/>
    </xf>
    <xf numFmtId="0" fontId="48" fillId="0" borderId="0" xfId="5" applyFont="1" applyBorder="1" applyAlignment="1">
      <alignment horizontal="center"/>
    </xf>
    <xf numFmtId="0" fontId="41" fillId="0" borderId="136" xfId="5" applyFont="1" applyBorder="1" applyAlignment="1">
      <alignment horizontal="center"/>
    </xf>
    <xf numFmtId="0" fontId="41" fillId="0" borderId="137" xfId="5" applyFont="1" applyBorder="1" applyAlignment="1">
      <alignment horizontal="center"/>
    </xf>
    <xf numFmtId="0" fontId="41" fillId="0" borderId="65" xfId="5" applyFont="1" applyBorder="1" applyAlignment="1">
      <alignment horizontal="center"/>
    </xf>
    <xf numFmtId="0" fontId="72" fillId="0" borderId="0" xfId="5" applyFont="1" applyAlignment="1">
      <alignment horizontal="center" vertical="center"/>
    </xf>
    <xf numFmtId="0" fontId="41" fillId="0" borderId="0" xfId="5" applyFont="1" applyAlignment="1">
      <alignment horizontal="center"/>
    </xf>
    <xf numFmtId="49" fontId="9" fillId="0" borderId="89" xfId="5" applyNumberFormat="1" applyFont="1" applyBorder="1" applyAlignment="1">
      <alignment horizontal="center" vertical="center"/>
    </xf>
    <xf numFmtId="49" fontId="9" fillId="0" borderId="91" xfId="5" applyNumberFormat="1" applyFont="1" applyBorder="1" applyAlignment="1">
      <alignment horizontal="center" vertical="center"/>
    </xf>
    <xf numFmtId="0" fontId="9" fillId="0" borderId="157" xfId="5" applyFont="1" applyBorder="1" applyAlignment="1">
      <alignment horizontal="center" vertical="top"/>
    </xf>
    <xf numFmtId="0" fontId="9" fillId="0" borderId="158" xfId="5" applyFont="1" applyBorder="1" applyAlignment="1">
      <alignment horizontal="center" vertical="top"/>
    </xf>
    <xf numFmtId="0" fontId="75" fillId="0" borderId="0" xfId="5" applyFont="1" applyAlignment="1" applyProtection="1"/>
    <xf numFmtId="0" fontId="115" fillId="0" borderId="0" xfId="0" applyFont="1" applyAlignment="1"/>
    <xf numFmtId="0" fontId="9" fillId="0" borderId="157" xfId="5" applyFont="1" applyBorder="1" applyAlignment="1">
      <alignment horizontal="center" vertical="center"/>
    </xf>
    <xf numFmtId="0" fontId="9" fillId="0" borderId="158" xfId="5" applyFont="1" applyBorder="1" applyAlignment="1">
      <alignment horizontal="center" vertical="center"/>
    </xf>
    <xf numFmtId="49" fontId="12" fillId="0" borderId="89" xfId="5" applyNumberFormat="1" applyFont="1" applyBorder="1" applyAlignment="1">
      <alignment horizontal="center"/>
    </xf>
    <xf numFmtId="49" fontId="12" fillId="0" borderId="91" xfId="5" applyNumberFormat="1" applyFont="1" applyBorder="1" applyAlignment="1">
      <alignment horizontal="center"/>
    </xf>
    <xf numFmtId="0" fontId="12" fillId="0" borderId="0" xfId="5" applyFont="1" applyAlignment="1"/>
    <xf numFmtId="0" fontId="73" fillId="0" borderId="0" xfId="5" applyFont="1" applyAlignment="1">
      <alignment horizontal="left" vertical="center"/>
    </xf>
    <xf numFmtId="0" fontId="28" fillId="0" borderId="127" xfId="5" applyFont="1" applyBorder="1" applyAlignment="1">
      <alignment horizontal="center" vertical="center"/>
    </xf>
    <xf numFmtId="0" fontId="28" fillId="0" borderId="128" xfId="5" applyFont="1" applyBorder="1" applyAlignment="1">
      <alignment horizontal="center" vertical="center"/>
    </xf>
    <xf numFmtId="0" fontId="48" fillId="0" borderId="128" xfId="5" applyFont="1" applyBorder="1" applyAlignment="1">
      <alignment horizontal="center" vertical="center"/>
    </xf>
    <xf numFmtId="0" fontId="48" fillId="0" borderId="129" xfId="5" applyFont="1" applyBorder="1" applyAlignment="1">
      <alignment horizontal="center" vertical="center"/>
    </xf>
    <xf numFmtId="165" fontId="21" fillId="0" borderId="21" xfId="5" applyNumberFormat="1" applyBorder="1" applyAlignment="1">
      <alignment horizontal="center"/>
    </xf>
    <xf numFmtId="165" fontId="21" fillId="0" borderId="63" xfId="5" applyNumberFormat="1" applyBorder="1" applyAlignment="1">
      <alignment horizontal="center"/>
    </xf>
    <xf numFmtId="165" fontId="21" fillId="0" borderId="132" xfId="5" applyNumberFormat="1" applyBorder="1" applyAlignment="1">
      <alignment horizontal="center"/>
    </xf>
    <xf numFmtId="0" fontId="9" fillId="0" borderId="55" xfId="5" applyFont="1" applyBorder="1" applyAlignment="1">
      <alignment horizontal="right"/>
    </xf>
    <xf numFmtId="0" fontId="1" fillId="0" borderId="0" xfId="5" applyFont="1" applyAlignment="1">
      <alignment horizontal="left"/>
    </xf>
    <xf numFmtId="0" fontId="21" fillId="0" borderId="120" xfId="5" applyBorder="1" applyAlignment="1">
      <alignment horizontal="center"/>
    </xf>
    <xf numFmtId="0" fontId="71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69" fillId="0" borderId="0" xfId="0" applyFont="1" applyAlignment="1"/>
  </cellXfs>
  <cellStyles count="116">
    <cellStyle name="Euro" xfId="2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Normal" xfId="0" builtinId="0"/>
    <cellStyle name="Normal 2" xfId="3"/>
    <cellStyle name="Normal 3" xfId="1"/>
    <cellStyle name="Normal 4" xfId="5"/>
    <cellStyle name="Normal 5" xfId="7"/>
    <cellStyle name="Pourcentage 2" xfId="4"/>
    <cellStyle name="Pourcentage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0639194096537803E-2"/>
          <c:y val="8.6446595184845515E-2"/>
          <c:w val="0.6523015080804091"/>
          <c:h val="0.65150558321625396"/>
        </c:manualLayout>
      </c:layout>
      <c:lineChart>
        <c:grouping val="percentStacked"/>
        <c:ser>
          <c:idx val="0"/>
          <c:order val="0"/>
          <c:tx>
            <c:strRef>
              <c:f>'TABLEAU 56'!$B$11</c:f>
              <c:strCache>
                <c:ptCount val="1"/>
                <c:pt idx="0">
                  <c:v>Enseignement de la Langue Arabe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56'!$C$11:$N$11</c:f>
              <c:numCache>
                <c:formatCode>General</c:formatCode>
                <c:ptCount val="12"/>
                <c:pt idx="0">
                  <c:v>873</c:v>
                </c:pt>
                <c:pt idx="1">
                  <c:v>875</c:v>
                </c:pt>
                <c:pt idx="2">
                  <c:v>822</c:v>
                </c:pt>
                <c:pt idx="3">
                  <c:v>814</c:v>
                </c:pt>
                <c:pt idx="4">
                  <c:v>638</c:v>
                </c:pt>
                <c:pt idx="5">
                  <c:v>804</c:v>
                </c:pt>
                <c:pt idx="7">
                  <c:v>203</c:v>
                </c:pt>
                <c:pt idx="8">
                  <c:v>755</c:v>
                </c:pt>
                <c:pt idx="9">
                  <c:v>802</c:v>
                </c:pt>
                <c:pt idx="10">
                  <c:v>794</c:v>
                </c:pt>
                <c:pt idx="11">
                  <c:v>738</c:v>
                </c:pt>
              </c:numCache>
            </c:numRef>
          </c:val>
        </c:ser>
        <c:ser>
          <c:idx val="1"/>
          <c:order val="1"/>
          <c:tx>
            <c:strRef>
              <c:f>'TABLEAU 56'!$B$12</c:f>
              <c:strCache>
                <c:ptCount val="1"/>
                <c:pt idx="0">
                  <c:v>Activités Culturelles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56'!$C$12:$N$12</c:f>
              <c:numCache>
                <c:formatCode>General</c:formatCode>
                <c:ptCount val="12"/>
                <c:pt idx="0">
                  <c:v>681</c:v>
                </c:pt>
                <c:pt idx="1">
                  <c:v>552</c:v>
                </c:pt>
                <c:pt idx="2">
                  <c:v>230</c:v>
                </c:pt>
                <c:pt idx="3">
                  <c:v>522</c:v>
                </c:pt>
                <c:pt idx="4">
                  <c:v>1033</c:v>
                </c:pt>
                <c:pt idx="5">
                  <c:v>995</c:v>
                </c:pt>
                <c:pt idx="7">
                  <c:v>70</c:v>
                </c:pt>
                <c:pt idx="8">
                  <c:v>240</c:v>
                </c:pt>
                <c:pt idx="9">
                  <c:v>218</c:v>
                </c:pt>
                <c:pt idx="10">
                  <c:v>628</c:v>
                </c:pt>
                <c:pt idx="11">
                  <c:v>5169</c:v>
                </c:pt>
              </c:numCache>
            </c:numRef>
          </c:val>
        </c:ser>
        <c:ser>
          <c:idx val="2"/>
          <c:order val="2"/>
          <c:tx>
            <c:strRef>
              <c:f>'TABLEAU 56'!$B$13</c:f>
              <c:strCache>
                <c:ptCount val="1"/>
                <c:pt idx="0">
                  <c:v>Activités Artistiques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56'!$C$13:$N$13</c:f>
              <c:numCache>
                <c:formatCode>General</c:formatCode>
                <c:ptCount val="12"/>
                <c:pt idx="0">
                  <c:v>480</c:v>
                </c:pt>
                <c:pt idx="1">
                  <c:v>436</c:v>
                </c:pt>
                <c:pt idx="2">
                  <c:v>417</c:v>
                </c:pt>
                <c:pt idx="3">
                  <c:v>413</c:v>
                </c:pt>
                <c:pt idx="4">
                  <c:v>418</c:v>
                </c:pt>
                <c:pt idx="5">
                  <c:v>460</c:v>
                </c:pt>
                <c:pt idx="7">
                  <c:v>188</c:v>
                </c:pt>
                <c:pt idx="8">
                  <c:v>336</c:v>
                </c:pt>
                <c:pt idx="9">
                  <c:v>324</c:v>
                </c:pt>
                <c:pt idx="10">
                  <c:v>324</c:v>
                </c:pt>
                <c:pt idx="11" formatCode="0">
                  <c:v>379.6</c:v>
                </c:pt>
              </c:numCache>
            </c:numRef>
          </c:val>
        </c:ser>
        <c:ser>
          <c:idx val="3"/>
          <c:order val="3"/>
          <c:tx>
            <c:strRef>
              <c:f>'TABLEAU 56'!$B$14</c:f>
              <c:strCache>
                <c:ptCount val="1"/>
                <c:pt idx="0">
                  <c:v>Activités sociales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56'!$C$14:$N$14</c:f>
              <c:numCache>
                <c:formatCode>General</c:formatCode>
                <c:ptCount val="12"/>
                <c:pt idx="0">
                  <c:v>315</c:v>
                </c:pt>
                <c:pt idx="1">
                  <c:v>239</c:v>
                </c:pt>
                <c:pt idx="2">
                  <c:v>119</c:v>
                </c:pt>
                <c:pt idx="3">
                  <c:v>175</c:v>
                </c:pt>
                <c:pt idx="4">
                  <c:v>150</c:v>
                </c:pt>
                <c:pt idx="5">
                  <c:v>495</c:v>
                </c:pt>
                <c:pt idx="7">
                  <c:v>110</c:v>
                </c:pt>
                <c:pt idx="8">
                  <c:v>285</c:v>
                </c:pt>
                <c:pt idx="9">
                  <c:v>100</c:v>
                </c:pt>
                <c:pt idx="10">
                  <c:v>0</c:v>
                </c:pt>
                <c:pt idx="11">
                  <c:v>1988</c:v>
                </c:pt>
              </c:numCache>
            </c:numRef>
          </c:val>
        </c:ser>
        <c:ser>
          <c:idx val="4"/>
          <c:order val="4"/>
          <c:tx>
            <c:strRef>
              <c:f>'TABLEAU 56'!$B$15</c:f>
              <c:strCache>
                <c:ptCount val="1"/>
                <c:pt idx="0">
                  <c:v>Activités Sportives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56'!$C$15:$N$15</c:f>
              <c:numCache>
                <c:formatCode>General</c:formatCode>
                <c:ptCount val="12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</c:numCache>
            </c:numRef>
          </c:val>
        </c:ser>
        <c:ser>
          <c:idx val="5"/>
          <c:order val="5"/>
          <c:tx>
            <c:strRef>
              <c:f>'TABLEAU 56'!$B$16</c:f>
              <c:strCache>
                <c:ptCount val="1"/>
                <c:pt idx="0">
                  <c:v>Internet + Informatique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56'!$C$16:$N$16</c:f>
              <c:numCache>
                <c:formatCode>General</c:formatCode>
                <c:ptCount val="12"/>
                <c:pt idx="0">
                  <c:v>129</c:v>
                </c:pt>
                <c:pt idx="1">
                  <c:v>119</c:v>
                </c:pt>
                <c:pt idx="2">
                  <c:v>117</c:v>
                </c:pt>
                <c:pt idx="3">
                  <c:v>105</c:v>
                </c:pt>
                <c:pt idx="4">
                  <c:v>83</c:v>
                </c:pt>
                <c:pt idx="5">
                  <c:v>99</c:v>
                </c:pt>
                <c:pt idx="7">
                  <c:v>81</c:v>
                </c:pt>
                <c:pt idx="8">
                  <c:v>156</c:v>
                </c:pt>
                <c:pt idx="9">
                  <c:v>172</c:v>
                </c:pt>
                <c:pt idx="10">
                  <c:v>158</c:v>
                </c:pt>
                <c:pt idx="11" formatCode="0">
                  <c:v>121.9</c:v>
                </c:pt>
              </c:numCache>
            </c:numRef>
          </c:val>
        </c:ser>
        <c:ser>
          <c:idx val="6"/>
          <c:order val="6"/>
          <c:tx>
            <c:strRef>
              <c:f>'TABLEAU 56'!$B$17</c:f>
              <c:strCache>
                <c:ptCount val="1"/>
                <c:pt idx="0">
                  <c:v>Activités de développement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56'!$C$17:$N$17</c:f>
              <c:numCache>
                <c:formatCode>General</c:formatCode>
                <c:ptCount val="12"/>
                <c:pt idx="0">
                  <c:v>297</c:v>
                </c:pt>
                <c:pt idx="1">
                  <c:v>275</c:v>
                </c:pt>
                <c:pt idx="2">
                  <c:v>70</c:v>
                </c:pt>
                <c:pt idx="3">
                  <c:v>45</c:v>
                </c:pt>
                <c:pt idx="4">
                  <c:v>187</c:v>
                </c:pt>
                <c:pt idx="5">
                  <c:v>15</c:v>
                </c:pt>
                <c:pt idx="7">
                  <c:v>117</c:v>
                </c:pt>
                <c:pt idx="8">
                  <c:v>65</c:v>
                </c:pt>
                <c:pt idx="9">
                  <c:v>50</c:v>
                </c:pt>
                <c:pt idx="10">
                  <c:v>0</c:v>
                </c:pt>
                <c:pt idx="11">
                  <c:v>1121</c:v>
                </c:pt>
              </c:numCache>
            </c:numRef>
          </c:val>
        </c:ser>
        <c:ser>
          <c:idx val="7"/>
          <c:order val="7"/>
          <c:tx>
            <c:strRef>
              <c:f>'TABLEAU 56'!$B$18</c:f>
              <c:strCache>
                <c:ptCount val="1"/>
                <c:pt idx="0">
                  <c:v>Activités patriotiques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56'!$C$18:$N$18</c:f>
              <c:numCache>
                <c:formatCode>General</c:formatCode>
                <c:ptCount val="12"/>
                <c:pt idx="0">
                  <c:v>633</c:v>
                </c:pt>
                <c:pt idx="1">
                  <c:v>210</c:v>
                </c:pt>
                <c:pt idx="2">
                  <c:v>668</c:v>
                </c:pt>
                <c:pt idx="3">
                  <c:v>230</c:v>
                </c:pt>
                <c:pt idx="4">
                  <c:v>70</c:v>
                </c:pt>
                <c:pt idx="5">
                  <c:v>77</c:v>
                </c:pt>
                <c:pt idx="7">
                  <c:v>0</c:v>
                </c:pt>
                <c:pt idx="8">
                  <c:v>582</c:v>
                </c:pt>
                <c:pt idx="9">
                  <c:v>85</c:v>
                </c:pt>
                <c:pt idx="10">
                  <c:v>42</c:v>
                </c:pt>
                <c:pt idx="11">
                  <c:v>2597</c:v>
                </c:pt>
              </c:numCache>
            </c:numRef>
          </c:val>
        </c:ser>
        <c:ser>
          <c:idx val="8"/>
          <c:order val="8"/>
          <c:tx>
            <c:strRef>
              <c:f>'TABLEAU 56'!$B$20</c:f>
              <c:strCache>
                <c:ptCount val="1"/>
                <c:pt idx="0">
                  <c:v>Activités religieuses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56'!$C$20:$N$20</c:f>
              <c:numCache>
                <c:formatCode>General</c:formatCode>
                <c:ptCount val="12"/>
                <c:pt idx="0">
                  <c:v>475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210</c:v>
                </c:pt>
                <c:pt idx="9">
                  <c:v>0</c:v>
                </c:pt>
                <c:pt idx="10">
                  <c:v>0</c:v>
                </c:pt>
                <c:pt idx="11">
                  <c:v>685</c:v>
                </c:pt>
              </c:numCache>
            </c:numRef>
          </c:val>
        </c:ser>
        <c:ser>
          <c:idx val="9"/>
          <c:order val="9"/>
          <c:tx>
            <c:strRef>
              <c:f>'TABLEAU 56'!$B$21</c:f>
              <c:strCache>
                <c:ptCount val="1"/>
                <c:pt idx="0">
                  <c:v>Total d'activités permanent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56'!$C$21:$N$21</c:f>
              <c:numCache>
                <c:formatCode>General</c:formatCode>
                <c:ptCount val="12"/>
                <c:pt idx="0">
                  <c:v>1825</c:v>
                </c:pt>
                <c:pt idx="1">
                  <c:v>1780</c:v>
                </c:pt>
                <c:pt idx="2">
                  <c:v>1731</c:v>
                </c:pt>
                <c:pt idx="3">
                  <c:v>1702</c:v>
                </c:pt>
                <c:pt idx="4">
                  <c:v>1468</c:v>
                </c:pt>
                <c:pt idx="5">
                  <c:v>1790</c:v>
                </c:pt>
                <c:pt idx="6">
                  <c:v>0</c:v>
                </c:pt>
                <c:pt idx="7">
                  <c:v>650</c:v>
                </c:pt>
                <c:pt idx="8">
                  <c:v>1590</c:v>
                </c:pt>
                <c:pt idx="9">
                  <c:v>1709</c:v>
                </c:pt>
                <c:pt idx="10">
                  <c:v>1549</c:v>
                </c:pt>
                <c:pt idx="11">
                  <c:v>15794</c:v>
                </c:pt>
              </c:numCache>
            </c:numRef>
          </c:val>
        </c:ser>
        <c:ser>
          <c:idx val="10"/>
          <c:order val="10"/>
          <c:tx>
            <c:strRef>
              <c:f>'TABLEAU 56'!$B$22</c:f>
              <c:strCache>
                <c:ptCount val="1"/>
                <c:pt idx="0">
                  <c:v>Total d'activités Occasionnel</c:v>
                </c:pt>
              </c:strCache>
            </c:strRef>
          </c:tx>
          <c:marker>
            <c:symbol val="none"/>
          </c:marker>
          <c:cat>
            <c:strRef>
              <c:f>'TABLEAU 56'!$C$10:$N$10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 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septembre 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  <c:pt idx="11">
                  <c:v>TOTAL</c:v>
                </c:pt>
              </c:strCache>
            </c:strRef>
          </c:cat>
          <c:val>
            <c:numRef>
              <c:f>'TABLEAU 56'!$C$22:$N$22</c:f>
              <c:numCache>
                <c:formatCode>General</c:formatCode>
                <c:ptCount val="12"/>
                <c:pt idx="0">
                  <c:v>2910</c:v>
                </c:pt>
                <c:pt idx="1">
                  <c:v>1862</c:v>
                </c:pt>
                <c:pt idx="2">
                  <c:v>1410</c:v>
                </c:pt>
                <c:pt idx="3">
                  <c:v>1283</c:v>
                </c:pt>
                <c:pt idx="4">
                  <c:v>1628</c:v>
                </c:pt>
                <c:pt idx="5">
                  <c:v>1619</c:v>
                </c:pt>
                <c:pt idx="6">
                  <c:v>0</c:v>
                </c:pt>
                <c:pt idx="7">
                  <c:v>372</c:v>
                </c:pt>
                <c:pt idx="8">
                  <c:v>1524</c:v>
                </c:pt>
                <c:pt idx="9">
                  <c:v>540</c:v>
                </c:pt>
                <c:pt idx="10">
                  <c:v>781</c:v>
                </c:pt>
                <c:pt idx="11">
                  <c:v>13929</c:v>
                </c:pt>
              </c:numCache>
            </c:numRef>
          </c:val>
        </c:ser>
        <c:dLbls/>
        <c:marker val="1"/>
        <c:axId val="186129792"/>
        <c:axId val="186143872"/>
      </c:lineChart>
      <c:catAx>
        <c:axId val="186129792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 b="1">
                <a:latin typeface="Times New Roman" pitchFamily="18" charset="0"/>
                <a:cs typeface="Times New Roman" pitchFamily="18" charset="0"/>
              </a:defRPr>
            </a:pPr>
            <a:endParaRPr lang="fr-FR"/>
          </a:p>
        </c:txPr>
        <c:crossAx val="186143872"/>
        <c:crosses val="autoZero"/>
        <c:auto val="1"/>
        <c:lblAlgn val="ctr"/>
        <c:lblOffset val="100"/>
      </c:catAx>
      <c:valAx>
        <c:axId val="186143872"/>
        <c:scaling>
          <c:orientation val="minMax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sz="1600"/>
            </a:pPr>
            <a:endParaRPr lang="fr-FR"/>
          </a:p>
        </c:txPr>
        <c:crossAx val="18612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77262856905415"/>
          <c:y val="2.9092018451334602E-2"/>
          <c:w val="0.20859549564831603"/>
          <c:h val="0.924655384129353"/>
        </c:manualLayout>
      </c:layout>
      <c:txPr>
        <a:bodyPr/>
        <a:lstStyle/>
        <a:p>
          <a:pPr>
            <a:defRPr sz="1100" b="1" i="1">
              <a:latin typeface="Times New Roman" pitchFamily="18" charset="0"/>
              <a:cs typeface="Times New Roman" pitchFamily="18" charset="0"/>
            </a:defRPr>
          </a:pPr>
          <a:endParaRPr lang="fr-FR"/>
        </a:p>
      </c:txPr>
    </c:legend>
    <c:plotVisOnly val="1"/>
    <c:dispBlanksAs val="zero"/>
  </c:chart>
  <c:printSettings>
    <c:headerFooter/>
    <c:pageMargins b="0.7500000000000101" l="0.70000000000000095" r="0.70000000000000095" t="0.750000000000010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Projets agréés (1991-2014)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Percent val="1"/>
            <c:showLeaderLines val="1"/>
          </c:dLbls>
          <c:cat>
            <c:strRef>
              <c:f>'TABLEAU 28'!$B$36:$B$38</c:f>
              <c:strCache>
                <c:ptCount val="3"/>
                <c:pt idx="0">
                  <c:v>Agriculture</c:v>
                </c:pt>
                <c:pt idx="1">
                  <c:v>Industrie</c:v>
                </c:pt>
                <c:pt idx="2">
                  <c:v>Services</c:v>
                </c:pt>
              </c:strCache>
            </c:strRef>
          </c:cat>
          <c:val>
            <c:numRef>
              <c:f>'TABLEAU 28'!$C$36:$C$38</c:f>
              <c:numCache>
                <c:formatCode>General</c:formatCode>
                <c:ptCount val="3"/>
                <c:pt idx="0">
                  <c:v>1627</c:v>
                </c:pt>
                <c:pt idx="1">
                  <c:v>2922</c:v>
                </c:pt>
                <c:pt idx="2">
                  <c:v>15600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  <c:dispBlanksAs val="zero"/>
  </c:chart>
  <c:printSettings>
    <c:headerFooter/>
    <c:pageMargins b="1" l="0.75000000000000011" r="0.750000000000000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fr-FR" sz="1200" i="1">
                <a:latin typeface="Times New Roman" pitchFamily="18" charset="0"/>
                <a:cs typeface="Times New Roman" pitchFamily="18" charset="0"/>
              </a:rPr>
              <a:t>   EVOLUTION DES TRANSFERTS GLOBAUX DES TUNISIENS A L'ETRANGER</a:t>
            </a:r>
          </a:p>
        </c:rich>
      </c:tx>
      <c:layout>
        <c:manualLayout>
          <c:xMode val="edge"/>
          <c:yMode val="edge"/>
          <c:x val="0.14343450250537404"/>
          <c:y val="5.4545454545454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303149122794001E-2"/>
          <c:y val="0.15681818181819002"/>
          <c:w val="0.88939525537890107"/>
          <c:h val="0.66363636363636402"/>
        </c:manualLayout>
      </c:layout>
      <c:lineChart>
        <c:grouping val="standard"/>
        <c:ser>
          <c:idx val="0"/>
          <c:order val="0"/>
          <c:tx>
            <c:strRef>
              <c:f>'TABLEAU 19'!$A$3</c:f>
              <c:strCache>
                <c:ptCount val="1"/>
                <c:pt idx="0">
                  <c:v>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'TABLEAU 19'!$B$7:$B$58</c:f>
              <c:strCache>
                <c:ptCount val="52"/>
                <c:pt idx="0">
                  <c:v>1963*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</c:strCache>
            </c:strRef>
          </c:cat>
          <c:val>
            <c:numRef>
              <c:f>'TABLEAU 19'!$C$7:$C$58</c:f>
              <c:numCache>
                <c:formatCode>0.0</c:formatCode>
                <c:ptCount val="52"/>
                <c:pt idx="0">
                  <c:v>2.4</c:v>
                </c:pt>
                <c:pt idx="1">
                  <c:v>4.7</c:v>
                </c:pt>
                <c:pt idx="2">
                  <c:v>5</c:v>
                </c:pt>
                <c:pt idx="3">
                  <c:v>4</c:v>
                </c:pt>
                <c:pt idx="4">
                  <c:v>5.8</c:v>
                </c:pt>
                <c:pt idx="5">
                  <c:v>7.7</c:v>
                </c:pt>
                <c:pt idx="6">
                  <c:v>11.4</c:v>
                </c:pt>
                <c:pt idx="7">
                  <c:v>15.2</c:v>
                </c:pt>
                <c:pt idx="8">
                  <c:v>22.7</c:v>
                </c:pt>
                <c:pt idx="9">
                  <c:v>29.5</c:v>
                </c:pt>
                <c:pt idx="10">
                  <c:v>41.2</c:v>
                </c:pt>
                <c:pt idx="11">
                  <c:v>51.6</c:v>
                </c:pt>
                <c:pt idx="12">
                  <c:v>58.7</c:v>
                </c:pt>
                <c:pt idx="13">
                  <c:v>61.9</c:v>
                </c:pt>
                <c:pt idx="14">
                  <c:v>72.2</c:v>
                </c:pt>
                <c:pt idx="15">
                  <c:v>91.7</c:v>
                </c:pt>
                <c:pt idx="16">
                  <c:v>115.4</c:v>
                </c:pt>
                <c:pt idx="17">
                  <c:v>153</c:v>
                </c:pt>
                <c:pt idx="18">
                  <c:v>178.3</c:v>
                </c:pt>
                <c:pt idx="19">
                  <c:v>219.6</c:v>
                </c:pt>
                <c:pt idx="20">
                  <c:v>243.8</c:v>
                </c:pt>
                <c:pt idx="21">
                  <c:v>245.9</c:v>
                </c:pt>
                <c:pt idx="22">
                  <c:v>225.8</c:v>
                </c:pt>
                <c:pt idx="23">
                  <c:v>287.10000000000002</c:v>
                </c:pt>
                <c:pt idx="24">
                  <c:v>403</c:v>
                </c:pt>
                <c:pt idx="25">
                  <c:v>466.6</c:v>
                </c:pt>
                <c:pt idx="26">
                  <c:v>463</c:v>
                </c:pt>
                <c:pt idx="27">
                  <c:v>526</c:v>
                </c:pt>
                <c:pt idx="28">
                  <c:v>527</c:v>
                </c:pt>
                <c:pt idx="29">
                  <c:v>508</c:v>
                </c:pt>
                <c:pt idx="30">
                  <c:v>599.5</c:v>
                </c:pt>
                <c:pt idx="31">
                  <c:v>695.7</c:v>
                </c:pt>
                <c:pt idx="32">
                  <c:v>711.8</c:v>
                </c:pt>
                <c:pt idx="33">
                  <c:v>798.3</c:v>
                </c:pt>
                <c:pt idx="34">
                  <c:v>845.9</c:v>
                </c:pt>
                <c:pt idx="35">
                  <c:v>901.9</c:v>
                </c:pt>
                <c:pt idx="36">
                  <c:v>1019.7</c:v>
                </c:pt>
                <c:pt idx="37">
                  <c:v>1091.0999999999999</c:v>
                </c:pt>
                <c:pt idx="38">
                  <c:v>1333.9</c:v>
                </c:pt>
                <c:pt idx="39">
                  <c:v>1521.7</c:v>
                </c:pt>
                <c:pt idx="40">
                  <c:v>1610.9</c:v>
                </c:pt>
                <c:pt idx="41" formatCode="General">
                  <c:v>1782.7</c:v>
                </c:pt>
                <c:pt idx="42" formatCode="General">
                  <c:v>1806.9</c:v>
                </c:pt>
                <c:pt idx="43" formatCode="General">
                  <c:v>2009.9</c:v>
                </c:pt>
                <c:pt idx="44">
                  <c:v>2198.5</c:v>
                </c:pt>
                <c:pt idx="45">
                  <c:v>2435.9</c:v>
                </c:pt>
                <c:pt idx="46">
                  <c:v>2652.6</c:v>
                </c:pt>
                <c:pt idx="47">
                  <c:v>2953.4</c:v>
                </c:pt>
                <c:pt idx="48">
                  <c:v>2821.9</c:v>
                </c:pt>
                <c:pt idx="49">
                  <c:v>3538.8</c:v>
                </c:pt>
                <c:pt idx="50">
                  <c:v>3721.3</c:v>
                </c:pt>
                <c:pt idx="51">
                  <c:v>3983.8</c:v>
                </c:pt>
              </c:numCache>
            </c:numRef>
          </c:val>
        </c:ser>
        <c:dLbls/>
        <c:marker val="1"/>
        <c:axId val="188595584"/>
        <c:axId val="51336320"/>
      </c:lineChart>
      <c:catAx>
        <c:axId val="188595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 </a:t>
                </a:r>
              </a:p>
            </c:rich>
          </c:tx>
          <c:layout>
            <c:manualLayout>
              <c:xMode val="edge"/>
              <c:yMode val="edge"/>
              <c:x val="0.52959580052493505"/>
              <c:y val="0.8638911954187862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fr-FR"/>
          </a:p>
        </c:txPr>
        <c:crossAx val="51336320"/>
        <c:crosses val="autoZero"/>
        <c:auto val="1"/>
        <c:lblAlgn val="ctr"/>
        <c:lblOffset val="100"/>
        <c:tickLblSkip val="1"/>
        <c:tickMarkSkip val="1"/>
      </c:catAx>
      <c:valAx>
        <c:axId val="51336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MD</a:t>
                </a:r>
              </a:p>
            </c:rich>
          </c:tx>
          <c:layout>
            <c:manualLayout>
              <c:xMode val="edge"/>
              <c:yMode val="edge"/>
              <c:x val="3.4848484848484795E-2"/>
              <c:y val="7.9545454545454503E-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fr-FR"/>
          </a:p>
        </c:txPr>
        <c:crossAx val="188595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" l="0.59055118110231575" r="0.196850393700787" t="0" header="0.511811023622047" footer="0.511811023622047"/>
    <c:pageSetup paperSize="9" orientation="landscape" horizontalDpi="360" verticalDpi="36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1"/>
  <c:chart>
    <c:title>
      <c:tx>
        <c:rich>
          <a:bodyPr/>
          <a:lstStyle/>
          <a:p>
            <a:pPr>
              <a:defRPr/>
            </a:pPr>
            <a:r>
              <a:rPr lang="en-US" sz="1600" b="0"/>
              <a:t>Evolution des transferts effectués par les TRE (1963-2014)</a:t>
            </a:r>
          </a:p>
        </c:rich>
      </c:tx>
      <c:layout/>
    </c:title>
    <c:plotArea>
      <c:layout/>
      <c:lineChart>
        <c:grouping val="stacked"/>
        <c:ser>
          <c:idx val="0"/>
          <c:order val="0"/>
          <c:tx>
            <c:v>Transferts en MTND</c:v>
          </c:tx>
          <c:marker>
            <c:symbol val="none"/>
          </c:marker>
          <c:cat>
            <c:strRef>
              <c:f>'TABLEAU 19'!$B$7:$B$58</c:f>
              <c:strCache>
                <c:ptCount val="52"/>
                <c:pt idx="0">
                  <c:v>1963*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</c:strCache>
            </c:strRef>
          </c:cat>
          <c:val>
            <c:numRef>
              <c:f>'TABLEAU 19'!$C$7:$C$58</c:f>
              <c:numCache>
                <c:formatCode>0.0</c:formatCode>
                <c:ptCount val="52"/>
                <c:pt idx="0">
                  <c:v>2.4</c:v>
                </c:pt>
                <c:pt idx="1">
                  <c:v>4.7</c:v>
                </c:pt>
                <c:pt idx="2">
                  <c:v>5</c:v>
                </c:pt>
                <c:pt idx="3">
                  <c:v>4</c:v>
                </c:pt>
                <c:pt idx="4">
                  <c:v>5.8</c:v>
                </c:pt>
                <c:pt idx="5">
                  <c:v>7.7</c:v>
                </c:pt>
                <c:pt idx="6">
                  <c:v>11.4</c:v>
                </c:pt>
                <c:pt idx="7">
                  <c:v>15.2</c:v>
                </c:pt>
                <c:pt idx="8">
                  <c:v>22.7</c:v>
                </c:pt>
                <c:pt idx="9">
                  <c:v>29.5</c:v>
                </c:pt>
                <c:pt idx="10">
                  <c:v>41.2</c:v>
                </c:pt>
                <c:pt idx="11">
                  <c:v>51.6</c:v>
                </c:pt>
                <c:pt idx="12">
                  <c:v>58.7</c:v>
                </c:pt>
                <c:pt idx="13">
                  <c:v>61.9</c:v>
                </c:pt>
                <c:pt idx="14">
                  <c:v>72.2</c:v>
                </c:pt>
                <c:pt idx="15">
                  <c:v>91.7</c:v>
                </c:pt>
                <c:pt idx="16">
                  <c:v>115.4</c:v>
                </c:pt>
                <c:pt idx="17">
                  <c:v>153</c:v>
                </c:pt>
                <c:pt idx="18">
                  <c:v>178.3</c:v>
                </c:pt>
                <c:pt idx="19">
                  <c:v>219.6</c:v>
                </c:pt>
                <c:pt idx="20">
                  <c:v>243.8</c:v>
                </c:pt>
                <c:pt idx="21">
                  <c:v>245.9</c:v>
                </c:pt>
                <c:pt idx="22">
                  <c:v>225.8</c:v>
                </c:pt>
                <c:pt idx="23">
                  <c:v>287.10000000000002</c:v>
                </c:pt>
                <c:pt idx="24">
                  <c:v>403</c:v>
                </c:pt>
                <c:pt idx="25">
                  <c:v>466.6</c:v>
                </c:pt>
                <c:pt idx="26">
                  <c:v>463</c:v>
                </c:pt>
                <c:pt idx="27">
                  <c:v>526</c:v>
                </c:pt>
                <c:pt idx="28">
                  <c:v>527</c:v>
                </c:pt>
                <c:pt idx="29">
                  <c:v>508</c:v>
                </c:pt>
                <c:pt idx="30">
                  <c:v>599.5</c:v>
                </c:pt>
                <c:pt idx="31">
                  <c:v>695.7</c:v>
                </c:pt>
                <c:pt idx="32">
                  <c:v>711.8</c:v>
                </c:pt>
                <c:pt idx="33">
                  <c:v>798.3</c:v>
                </c:pt>
                <c:pt idx="34">
                  <c:v>845.9</c:v>
                </c:pt>
                <c:pt idx="35">
                  <c:v>901.9</c:v>
                </c:pt>
                <c:pt idx="36">
                  <c:v>1019.7</c:v>
                </c:pt>
                <c:pt idx="37">
                  <c:v>1091.0999999999999</c:v>
                </c:pt>
                <c:pt idx="38">
                  <c:v>1333.9</c:v>
                </c:pt>
                <c:pt idx="39">
                  <c:v>1521.7</c:v>
                </c:pt>
                <c:pt idx="40">
                  <c:v>1610.9</c:v>
                </c:pt>
                <c:pt idx="41" formatCode="General">
                  <c:v>1782.7</c:v>
                </c:pt>
                <c:pt idx="42" formatCode="General">
                  <c:v>1806.9</c:v>
                </c:pt>
                <c:pt idx="43" formatCode="General">
                  <c:v>2009.9</c:v>
                </c:pt>
                <c:pt idx="44">
                  <c:v>2198.5</c:v>
                </c:pt>
                <c:pt idx="45">
                  <c:v>2435.9</c:v>
                </c:pt>
                <c:pt idx="46">
                  <c:v>2652.6</c:v>
                </c:pt>
                <c:pt idx="47">
                  <c:v>2953.4</c:v>
                </c:pt>
                <c:pt idx="48">
                  <c:v>2821.9</c:v>
                </c:pt>
                <c:pt idx="49">
                  <c:v>3538.8</c:v>
                </c:pt>
                <c:pt idx="50">
                  <c:v>3721.3</c:v>
                </c:pt>
                <c:pt idx="51">
                  <c:v>3983.8</c:v>
                </c:pt>
              </c:numCache>
            </c:numRef>
          </c:val>
        </c:ser>
        <c:dLbls/>
        <c:marker val="1"/>
        <c:axId val="189370368"/>
        <c:axId val="189371904"/>
      </c:lineChart>
      <c:catAx>
        <c:axId val="189370368"/>
        <c:scaling>
          <c:orientation val="minMax"/>
        </c:scaling>
        <c:axPos val="b"/>
        <c:majorTickMark val="none"/>
        <c:tickLblPos val="nextTo"/>
        <c:crossAx val="189371904"/>
        <c:crosses val="autoZero"/>
        <c:auto val="1"/>
        <c:lblAlgn val="ctr"/>
        <c:lblOffset val="100"/>
      </c:catAx>
      <c:valAx>
        <c:axId val="189371904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89370368"/>
        <c:crosses val="autoZero"/>
        <c:crossBetween val="between"/>
      </c:valAx>
    </c:plotArea>
    <c:legend>
      <c:legendPos val="b"/>
      <c:layout/>
    </c:legend>
    <c:plotVisOnly val="1"/>
    <c:dispBlanksAs val="zero"/>
  </c:chart>
  <c:printSettings>
    <c:headerFooter/>
    <c:pageMargins b="1" l="0.75000000000000011" r="0.750000000000000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Transferts</a:t>
            </a:r>
            <a:r>
              <a:rPr lang="en-US" baseline="0"/>
              <a:t> des TRE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En espèce</c:v>
          </c:tx>
          <c:cat>
            <c:numRef>
              <c:f>'TABLEAU 18'!$B$6:$B$38</c:f>
              <c:numCache>
                <c:formatCode>General</c:formatCode>
                <c:ptCount val="3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'TABLEAU 18'!$J$6:$J$38</c:f>
              <c:numCache>
                <c:formatCode>General</c:formatCode>
                <c:ptCount val="33"/>
                <c:pt idx="0">
                  <c:v>210</c:v>
                </c:pt>
                <c:pt idx="1">
                  <c:v>239</c:v>
                </c:pt>
                <c:pt idx="2">
                  <c:v>211</c:v>
                </c:pt>
                <c:pt idx="3">
                  <c:v>180</c:v>
                </c:pt>
                <c:pt idx="4">
                  <c:v>245</c:v>
                </c:pt>
                <c:pt idx="5">
                  <c:v>357</c:v>
                </c:pt>
                <c:pt idx="6">
                  <c:v>393</c:v>
                </c:pt>
                <c:pt idx="7">
                  <c:v>359</c:v>
                </c:pt>
                <c:pt idx="8">
                  <c:v>442</c:v>
                </c:pt>
                <c:pt idx="9">
                  <c:v>472</c:v>
                </c:pt>
                <c:pt idx="10">
                  <c:v>407</c:v>
                </c:pt>
                <c:pt idx="11">
                  <c:v>450</c:v>
                </c:pt>
                <c:pt idx="12">
                  <c:v>499</c:v>
                </c:pt>
                <c:pt idx="13">
                  <c:v>546</c:v>
                </c:pt>
                <c:pt idx="14">
                  <c:v>592</c:v>
                </c:pt>
                <c:pt idx="15">
                  <c:v>616</c:v>
                </c:pt>
                <c:pt idx="16">
                  <c:v>676</c:v>
                </c:pt>
                <c:pt idx="17">
                  <c:v>732</c:v>
                </c:pt>
                <c:pt idx="18">
                  <c:v>810</c:v>
                </c:pt>
                <c:pt idx="19">
                  <c:v>1014</c:v>
                </c:pt>
                <c:pt idx="20">
                  <c:v>1124</c:v>
                </c:pt>
                <c:pt idx="21">
                  <c:v>1216</c:v>
                </c:pt>
                <c:pt idx="22">
                  <c:v>1346</c:v>
                </c:pt>
                <c:pt idx="23">
                  <c:v>1391</c:v>
                </c:pt>
                <c:pt idx="24">
                  <c:v>1537</c:v>
                </c:pt>
                <c:pt idx="25">
                  <c:v>1681</c:v>
                </c:pt>
                <c:pt idx="26">
                  <c:v>1929</c:v>
                </c:pt>
                <c:pt idx="27">
                  <c:v>2104</c:v>
                </c:pt>
                <c:pt idx="28">
                  <c:v>2333</c:v>
                </c:pt>
                <c:pt idx="29">
                  <c:v>2165</c:v>
                </c:pt>
                <c:pt idx="30">
                  <c:v>2634</c:v>
                </c:pt>
                <c:pt idx="31">
                  <c:v>2719</c:v>
                </c:pt>
                <c:pt idx="32">
                  <c:v>2895.8</c:v>
                </c:pt>
              </c:numCache>
            </c:numRef>
          </c:val>
        </c:ser>
        <c:ser>
          <c:idx val="1"/>
          <c:order val="1"/>
          <c:tx>
            <c:v>En nature</c:v>
          </c:tx>
          <c:cat>
            <c:numRef>
              <c:f>'TABLEAU 18'!$B$6:$B$38</c:f>
              <c:numCache>
                <c:formatCode>General</c:formatCode>
                <c:ptCount val="3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'TABLEAU 18'!$K$6:$K$38</c:f>
              <c:numCache>
                <c:formatCode>General</c:formatCode>
                <c:ptCount val="33"/>
                <c:pt idx="0">
                  <c:v>10</c:v>
                </c:pt>
                <c:pt idx="1">
                  <c:v>5</c:v>
                </c:pt>
                <c:pt idx="2">
                  <c:v>35</c:v>
                </c:pt>
                <c:pt idx="3">
                  <c:v>46</c:v>
                </c:pt>
                <c:pt idx="4">
                  <c:v>42</c:v>
                </c:pt>
                <c:pt idx="5">
                  <c:v>46</c:v>
                </c:pt>
                <c:pt idx="6">
                  <c:v>74</c:v>
                </c:pt>
                <c:pt idx="7">
                  <c:v>104</c:v>
                </c:pt>
                <c:pt idx="8">
                  <c:v>84</c:v>
                </c:pt>
                <c:pt idx="9">
                  <c:v>55</c:v>
                </c:pt>
                <c:pt idx="10">
                  <c:v>101</c:v>
                </c:pt>
                <c:pt idx="11">
                  <c:v>150</c:v>
                </c:pt>
                <c:pt idx="12">
                  <c:v>197</c:v>
                </c:pt>
                <c:pt idx="13">
                  <c:v>166</c:v>
                </c:pt>
                <c:pt idx="14">
                  <c:v>206</c:v>
                </c:pt>
                <c:pt idx="15">
                  <c:v>230</c:v>
                </c:pt>
                <c:pt idx="16">
                  <c:v>226</c:v>
                </c:pt>
                <c:pt idx="17">
                  <c:v>288</c:v>
                </c:pt>
                <c:pt idx="18">
                  <c:v>281</c:v>
                </c:pt>
                <c:pt idx="19">
                  <c:v>320</c:v>
                </c:pt>
                <c:pt idx="20">
                  <c:v>398</c:v>
                </c:pt>
                <c:pt idx="21">
                  <c:v>395</c:v>
                </c:pt>
                <c:pt idx="22">
                  <c:v>437</c:v>
                </c:pt>
                <c:pt idx="23">
                  <c:v>416</c:v>
                </c:pt>
                <c:pt idx="24">
                  <c:v>473</c:v>
                </c:pt>
                <c:pt idx="25">
                  <c:v>518</c:v>
                </c:pt>
                <c:pt idx="26" formatCode="0.0%">
                  <c:v>507</c:v>
                </c:pt>
                <c:pt idx="27" formatCode="0.0%">
                  <c:v>549</c:v>
                </c:pt>
                <c:pt idx="28">
                  <c:v>620</c:v>
                </c:pt>
                <c:pt idx="29">
                  <c:v>657</c:v>
                </c:pt>
                <c:pt idx="30">
                  <c:v>905</c:v>
                </c:pt>
                <c:pt idx="31">
                  <c:v>1002</c:v>
                </c:pt>
                <c:pt idx="32" formatCode="0.0%">
                  <c:v>1088</c:v>
                </c:pt>
              </c:numCache>
            </c:numRef>
          </c:val>
        </c:ser>
        <c:dLbls/>
        <c:axId val="190045184"/>
        <c:axId val="188625664"/>
      </c:barChart>
      <c:catAx>
        <c:axId val="190045184"/>
        <c:scaling>
          <c:orientation val="minMax"/>
        </c:scaling>
        <c:axPos val="b"/>
        <c:numFmt formatCode="General" sourceLinked="1"/>
        <c:majorTickMark val="none"/>
        <c:tickLblPos val="nextTo"/>
        <c:crossAx val="188625664"/>
        <c:crosses val="autoZero"/>
        <c:auto val="1"/>
        <c:lblAlgn val="ctr"/>
        <c:lblOffset val="100"/>
      </c:catAx>
      <c:valAx>
        <c:axId val="18862566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9004518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0"/>
  <c:chart>
    <c:title>
      <c:layout/>
    </c:title>
    <c:plotArea>
      <c:layout/>
      <c:lineChart>
        <c:grouping val="standard"/>
        <c:ser>
          <c:idx val="0"/>
          <c:order val="0"/>
          <c:tx>
            <c:v>Nombre de centres d'enseignement de la langue arabe pour les TRE en Tunsie (1995-2014)</c:v>
          </c:tx>
          <c:cat>
            <c:numRef>
              <c:f>'TABLEAU 17'!$B$6:$B$25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'TABLEAU 17'!$D$6:$D$25</c:f>
              <c:numCache>
                <c:formatCode>General</c:formatCode>
                <c:ptCount val="20"/>
                <c:pt idx="0">
                  <c:v>84</c:v>
                </c:pt>
                <c:pt idx="1">
                  <c:v>89</c:v>
                </c:pt>
                <c:pt idx="2">
                  <c:v>115</c:v>
                </c:pt>
                <c:pt idx="3">
                  <c:v>126</c:v>
                </c:pt>
                <c:pt idx="4">
                  <c:v>118</c:v>
                </c:pt>
                <c:pt idx="5">
                  <c:v>122</c:v>
                </c:pt>
                <c:pt idx="6">
                  <c:v>116</c:v>
                </c:pt>
                <c:pt idx="7">
                  <c:v>124</c:v>
                </c:pt>
                <c:pt idx="8">
                  <c:v>129</c:v>
                </c:pt>
                <c:pt idx="9">
                  <c:v>133</c:v>
                </c:pt>
                <c:pt idx="10">
                  <c:v>133</c:v>
                </c:pt>
                <c:pt idx="11">
                  <c:v>134</c:v>
                </c:pt>
                <c:pt idx="12">
                  <c:v>137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125</c:v>
                </c:pt>
                <c:pt idx="18">
                  <c:v>108</c:v>
                </c:pt>
                <c:pt idx="19">
                  <c:v>108</c:v>
                </c:pt>
              </c:numCache>
            </c:numRef>
          </c:val>
        </c:ser>
        <c:dLbls/>
        <c:marker val="1"/>
        <c:axId val="188658816"/>
        <c:axId val="188660352"/>
      </c:lineChart>
      <c:catAx>
        <c:axId val="188658816"/>
        <c:scaling>
          <c:orientation val="minMax"/>
        </c:scaling>
        <c:axPos val="b"/>
        <c:numFmt formatCode="General" sourceLinked="1"/>
        <c:majorTickMark val="none"/>
        <c:tickLblPos val="nextTo"/>
        <c:crossAx val="188660352"/>
        <c:crosses val="autoZero"/>
        <c:auto val="1"/>
        <c:lblAlgn val="ctr"/>
        <c:lblOffset val="100"/>
      </c:catAx>
      <c:valAx>
        <c:axId val="18866035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8865881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4"/>
  <c:chart>
    <c:plotArea>
      <c:layout/>
      <c:lineChart>
        <c:grouping val="standard"/>
        <c:ser>
          <c:idx val="0"/>
          <c:order val="0"/>
          <c:cat>
            <c:numRef>
              <c:f>'TABLEAU 16'!$B$16:$B$40</c:f>
              <c:numCache>
                <c:formatCode>General</c:formatCode>
                <c:ptCount val="2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</c:numCache>
            </c:numRef>
          </c:cat>
          <c:val>
            <c:numRef>
              <c:f>'TABLEAU 16'!$C$16:$C$40</c:f>
              <c:numCache>
                <c:formatCode>General</c:formatCode>
                <c:ptCount val="25"/>
                <c:pt idx="0">
                  <c:v>61</c:v>
                </c:pt>
                <c:pt idx="1">
                  <c:v>55</c:v>
                </c:pt>
                <c:pt idx="2">
                  <c:v>106</c:v>
                </c:pt>
                <c:pt idx="3">
                  <c:v>70</c:v>
                </c:pt>
                <c:pt idx="4">
                  <c:v>61</c:v>
                </c:pt>
                <c:pt idx="5">
                  <c:v>60</c:v>
                </c:pt>
                <c:pt idx="6">
                  <c:v>82</c:v>
                </c:pt>
                <c:pt idx="7">
                  <c:v>133</c:v>
                </c:pt>
                <c:pt idx="8">
                  <c:v>247</c:v>
                </c:pt>
                <c:pt idx="9">
                  <c:v>251</c:v>
                </c:pt>
                <c:pt idx="10">
                  <c:v>198</c:v>
                </c:pt>
                <c:pt idx="11">
                  <c:v>194</c:v>
                </c:pt>
                <c:pt idx="12">
                  <c:v>134</c:v>
                </c:pt>
                <c:pt idx="13">
                  <c:v>81</c:v>
                </c:pt>
                <c:pt idx="14">
                  <c:v>90</c:v>
                </c:pt>
                <c:pt idx="15">
                  <c:v>132</c:v>
                </c:pt>
                <c:pt idx="16">
                  <c:v>106</c:v>
                </c:pt>
                <c:pt idx="17">
                  <c:v>63</c:v>
                </c:pt>
                <c:pt idx="18">
                  <c:v>50</c:v>
                </c:pt>
                <c:pt idx="19">
                  <c:v>46</c:v>
                </c:pt>
                <c:pt idx="20">
                  <c:v>81</c:v>
                </c:pt>
                <c:pt idx="21">
                  <c:v>39</c:v>
                </c:pt>
                <c:pt idx="22">
                  <c:v>53</c:v>
                </c:pt>
                <c:pt idx="23">
                  <c:v>50</c:v>
                </c:pt>
                <c:pt idx="24">
                  <c:v>39</c:v>
                </c:pt>
              </c:numCache>
            </c:numRef>
          </c:val>
        </c:ser>
        <c:dLbls/>
        <c:marker val="1"/>
        <c:axId val="191691776"/>
        <c:axId val="191890176"/>
      </c:lineChart>
      <c:catAx>
        <c:axId val="191691776"/>
        <c:scaling>
          <c:orientation val="minMax"/>
        </c:scaling>
        <c:axPos val="b"/>
        <c:numFmt formatCode="General" sourceLinked="1"/>
        <c:tickLblPos val="nextTo"/>
        <c:crossAx val="191890176"/>
        <c:crosses val="autoZero"/>
        <c:auto val="1"/>
        <c:lblAlgn val="ctr"/>
        <c:lblOffset val="100"/>
      </c:catAx>
      <c:valAx>
        <c:axId val="191890176"/>
        <c:scaling>
          <c:orientation val="minMax"/>
        </c:scaling>
        <c:axPos val="l"/>
        <c:majorGridlines/>
        <c:numFmt formatCode="General" sourceLinked="1"/>
        <c:tickLblPos val="nextTo"/>
        <c:crossAx val="19169177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849829164612899"/>
          <c:y val="6.9035454169514995E-2"/>
          <c:w val="0.76441871732325595"/>
          <c:h val="0.76082166578053712"/>
        </c:manualLayout>
      </c:layout>
      <c:barChart>
        <c:barDir val="col"/>
        <c:grouping val="clustered"/>
        <c:ser>
          <c:idx val="0"/>
          <c:order val="0"/>
          <c:cat>
            <c:strRef>
              <c:f>'TABLEAU 8 BIS'!$H$76:$H$78</c:f>
              <c:strCache>
                <c:ptCount val="3"/>
                <c:pt idx="0">
                  <c:v>Ouvriers et Employés</c:v>
                </c:pt>
                <c:pt idx="1">
                  <c:v>Cadres et Coopérants</c:v>
                </c:pt>
                <c:pt idx="2">
                  <c:v>Hommes d'affaires et commerçants</c:v>
                </c:pt>
              </c:strCache>
            </c:strRef>
          </c:cat>
          <c:val>
            <c:numRef>
              <c:f>'TABLEAU 8 BIS'!$I$76:$I$78</c:f>
              <c:numCache>
                <c:formatCode>General</c:formatCode>
                <c:ptCount val="3"/>
                <c:pt idx="0">
                  <c:v>511892</c:v>
                </c:pt>
                <c:pt idx="1">
                  <c:v>84769</c:v>
                </c:pt>
                <c:pt idx="2">
                  <c:v>61734</c:v>
                </c:pt>
              </c:numCache>
            </c:numRef>
          </c:val>
        </c:ser>
        <c:dLbls/>
        <c:axId val="193905024"/>
        <c:axId val="193906560"/>
      </c:barChart>
      <c:catAx>
        <c:axId val="193905024"/>
        <c:scaling>
          <c:orientation val="minMax"/>
        </c:scaling>
        <c:axPos val="b"/>
        <c:tickLblPos val="nextTo"/>
        <c:crossAx val="193906560"/>
        <c:crosses val="autoZero"/>
        <c:auto val="1"/>
        <c:lblAlgn val="ctr"/>
        <c:lblOffset val="100"/>
      </c:catAx>
      <c:valAx>
        <c:axId val="193906560"/>
        <c:scaling>
          <c:orientation val="minMax"/>
        </c:scaling>
        <c:axPos val="l"/>
        <c:majorGridlines/>
        <c:numFmt formatCode="General" sourceLinked="1"/>
        <c:tickLblPos val="nextTo"/>
        <c:crossAx val="1939050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121" l="0.70000000000000095" r="0.70000000000000095" t="0.750000000000012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23148011561846"/>
          <c:y val="7.5844667143879801E-2"/>
          <c:w val="0.81414670534604194"/>
          <c:h val="0.57600284339459507"/>
        </c:manualLayout>
      </c:layout>
      <c:barChart>
        <c:barDir val="col"/>
        <c:grouping val="clustered"/>
        <c:ser>
          <c:idx val="0"/>
          <c:order val="0"/>
          <c:tx>
            <c:strRef>
              <c:f>'TABLEAU 8 BIS'!$H$11</c:f>
              <c:strCache>
                <c:ptCount val="1"/>
                <c:pt idx="0">
                  <c:v>Ouvriers et Employés</c:v>
                </c:pt>
              </c:strCache>
            </c:strRef>
          </c:tx>
          <c:cat>
            <c:numRef>
              <c:f>'TABLEAU 8 BIS'!$I$9:$O$9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'TABLEAU 8 BIS'!$I$11:$O$11</c:f>
              <c:numCache>
                <c:formatCode>General</c:formatCode>
                <c:ptCount val="7"/>
                <c:pt idx="0">
                  <c:v>489890</c:v>
                </c:pt>
                <c:pt idx="1">
                  <c:v>432710</c:v>
                </c:pt>
                <c:pt idx="2">
                  <c:v>482503</c:v>
                </c:pt>
                <c:pt idx="3">
                  <c:v>486833</c:v>
                </c:pt>
                <c:pt idx="4">
                  <c:v>490773</c:v>
                </c:pt>
                <c:pt idx="5">
                  <c:v>499530</c:v>
                </c:pt>
                <c:pt idx="6">
                  <c:v>514832</c:v>
                </c:pt>
              </c:numCache>
            </c:numRef>
          </c:val>
        </c:ser>
        <c:ser>
          <c:idx val="1"/>
          <c:order val="1"/>
          <c:tx>
            <c:strRef>
              <c:f>'TABLEAU 8 BIS'!$H$12</c:f>
              <c:strCache>
                <c:ptCount val="1"/>
                <c:pt idx="0">
                  <c:v>Cadres et Coopérants</c:v>
                </c:pt>
              </c:strCache>
            </c:strRef>
          </c:tx>
          <c:cat>
            <c:numRef>
              <c:f>'TABLEAU 8 BIS'!$I$9:$O$9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'TABLEAU 8 BIS'!$I$12:$O$12</c:f>
              <c:numCache>
                <c:formatCode>General</c:formatCode>
                <c:ptCount val="7"/>
                <c:pt idx="0">
                  <c:v>52759</c:v>
                </c:pt>
                <c:pt idx="1">
                  <c:v>49730</c:v>
                </c:pt>
                <c:pt idx="2">
                  <c:v>60346</c:v>
                </c:pt>
                <c:pt idx="3">
                  <c:v>74552</c:v>
                </c:pt>
                <c:pt idx="4">
                  <c:v>83529</c:v>
                </c:pt>
                <c:pt idx="5">
                  <c:v>80451</c:v>
                </c:pt>
                <c:pt idx="6">
                  <c:v>89775</c:v>
                </c:pt>
              </c:numCache>
            </c:numRef>
          </c:val>
        </c:ser>
        <c:ser>
          <c:idx val="2"/>
          <c:order val="2"/>
          <c:tx>
            <c:strRef>
              <c:f>'TABLEAU 8 BIS'!$H$13</c:f>
              <c:strCache>
                <c:ptCount val="1"/>
                <c:pt idx="0">
                  <c:v>Hommes d'affaires et commerçants</c:v>
                </c:pt>
              </c:strCache>
            </c:strRef>
          </c:tx>
          <c:cat>
            <c:numRef>
              <c:f>'TABLEAU 8 BIS'!$I$9:$O$9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'TABLEAU 8 BIS'!$I$13:$O$13</c:f>
              <c:numCache>
                <c:formatCode>General</c:formatCode>
                <c:ptCount val="7"/>
                <c:pt idx="0">
                  <c:v>55267</c:v>
                </c:pt>
                <c:pt idx="1">
                  <c:v>61331</c:v>
                </c:pt>
                <c:pt idx="2">
                  <c:v>54991</c:v>
                </c:pt>
                <c:pt idx="3">
                  <c:v>53020</c:v>
                </c:pt>
                <c:pt idx="4">
                  <c:v>51329</c:v>
                </c:pt>
                <c:pt idx="5">
                  <c:v>61155</c:v>
                </c:pt>
                <c:pt idx="6">
                  <c:v>64754</c:v>
                </c:pt>
              </c:numCache>
            </c:numRef>
          </c:val>
        </c:ser>
        <c:dLbls/>
        <c:axId val="194073728"/>
        <c:axId val="194075264"/>
      </c:barChart>
      <c:catAx>
        <c:axId val="1940737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fr-FR"/>
          </a:p>
        </c:txPr>
        <c:crossAx val="194075264"/>
        <c:crosses val="autoZero"/>
        <c:auto val="1"/>
        <c:lblAlgn val="ctr"/>
        <c:lblOffset val="100"/>
      </c:catAx>
      <c:valAx>
        <c:axId val="19407526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fr-FR"/>
          </a:p>
        </c:txPr>
        <c:crossAx val="194073728"/>
        <c:crosses val="autoZero"/>
        <c:crossBetween val="between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4.4504121195376903E-2"/>
          <c:y val="0.82755212890053886"/>
          <c:w val="0.90637307178707893"/>
          <c:h val="8.5636482939635619E-2"/>
        </c:manualLayout>
      </c:layout>
      <c:txPr>
        <a:bodyPr/>
        <a:lstStyle/>
        <a:p>
          <a:pPr>
            <a:defRPr sz="1050" b="1" i="1">
              <a:latin typeface="Times New Roman" pitchFamily="18" charset="0"/>
              <a:cs typeface="Times New Roman" pitchFamily="18" charset="0"/>
            </a:defRPr>
          </a:pPr>
          <a:endParaRPr lang="fr-FR"/>
        </a:p>
      </c:txPr>
    </c:legend>
    <c:plotVisOnly val="1"/>
    <c:dispBlanksAs val="gap"/>
  </c:chart>
  <c:printSettings>
    <c:headerFooter/>
    <c:pageMargins b="0.7500000000000121" l="0.70000000000000095" r="0.70000000000000095" t="0.750000000000012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800" b="1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fr-FR" sz="1800" i="1"/>
              <a:t>Evolution des Associations des tunisiens à l'Etranger 1995 - 2014</a:t>
            </a:r>
          </a:p>
        </c:rich>
      </c:tx>
      <c:layout>
        <c:manualLayout>
          <c:xMode val="edge"/>
          <c:yMode val="edge"/>
          <c:x val="0.196531890206638"/>
          <c:y val="2.82352819846439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5241880603359587E-2"/>
          <c:y val="0.12770137524557898"/>
          <c:w val="0.91901062849905302"/>
          <c:h val="0.7426326129666051"/>
        </c:manualLayout>
      </c:layout>
      <c:lineChart>
        <c:grouping val="standard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5103226861698E-2"/>
                  <c:y val="-4.492448267149320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3535783665112704E-2"/>
                  <c:y val="-3.97378421999804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3059564768887396E-2"/>
                  <c:y val="-3.954148167628360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3795693529565107E-2"/>
                  <c:y val="-3.14822294272054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33828697801652E-2"/>
                  <c:y val="-5.6486150995831506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1.9501714608409305E-2"/>
                  <c:y val="-3.6470464721321608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784706915366499E-2"/>
                  <c:y val="-4.2724089744184804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2.5684306062602403E-2"/>
                  <c:y val="-4.7046290137112513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8458927103961203E-2"/>
                  <c:y val="-4.5710337288389108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1.8860088030889902E-2"/>
                  <c:y val="-4.6142660458209001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2.2759569082651202E-2"/>
                  <c:y val="-4.6260435520216199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2.4409448209081499E-2"/>
                  <c:y val="-3.9620067137973204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2.15597691984265E-2"/>
                  <c:y val="-3.651583827070741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2.2084670218980001E-2"/>
                  <c:y val="-3.4040499358012503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2.3734431249935791E-2"/>
                  <c:y val="-3.65158382707074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endParaRPr lang="fr-FR"/>
              </a:p>
            </c:txPr>
            <c:showVal val="1"/>
          </c:dLbls>
          <c:cat>
            <c:strRef>
              <c:f>'TABLEAU 53'!$B$6:$B$25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2011*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'TABLEAU 53'!$N$6:$N$25</c:f>
              <c:numCache>
                <c:formatCode>General</c:formatCode>
                <c:ptCount val="20"/>
                <c:pt idx="0">
                  <c:v>305</c:v>
                </c:pt>
                <c:pt idx="1">
                  <c:v>321</c:v>
                </c:pt>
                <c:pt idx="2">
                  <c:v>336</c:v>
                </c:pt>
                <c:pt idx="3">
                  <c:v>353</c:v>
                </c:pt>
                <c:pt idx="4">
                  <c:v>372</c:v>
                </c:pt>
                <c:pt idx="5">
                  <c:v>371</c:v>
                </c:pt>
                <c:pt idx="6">
                  <c:v>383</c:v>
                </c:pt>
                <c:pt idx="7">
                  <c:v>403</c:v>
                </c:pt>
                <c:pt idx="8">
                  <c:v>445</c:v>
                </c:pt>
                <c:pt idx="9">
                  <c:v>452</c:v>
                </c:pt>
                <c:pt idx="10">
                  <c:v>463</c:v>
                </c:pt>
                <c:pt idx="11">
                  <c:v>510</c:v>
                </c:pt>
                <c:pt idx="12">
                  <c:v>537</c:v>
                </c:pt>
                <c:pt idx="13">
                  <c:v>556</c:v>
                </c:pt>
                <c:pt idx="14">
                  <c:v>587</c:v>
                </c:pt>
                <c:pt idx="15">
                  <c:v>652</c:v>
                </c:pt>
                <c:pt idx="16">
                  <c:v>154</c:v>
                </c:pt>
                <c:pt idx="17">
                  <c:v>345</c:v>
                </c:pt>
                <c:pt idx="18">
                  <c:v>237</c:v>
                </c:pt>
                <c:pt idx="19">
                  <c:v>280</c:v>
                </c:pt>
              </c:numCache>
            </c:numRef>
          </c:val>
          <c:smooth val="1"/>
        </c:ser>
        <c:dLbls>
          <c:showVal val="1"/>
        </c:dLbls>
        <c:marker val="1"/>
        <c:axId val="47342720"/>
        <c:axId val="47344256"/>
      </c:lineChart>
      <c:catAx>
        <c:axId val="473427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fr-FR"/>
          </a:p>
        </c:txPr>
        <c:crossAx val="47344256"/>
        <c:crosses val="autoZero"/>
        <c:auto val="1"/>
        <c:lblAlgn val="ctr"/>
        <c:lblOffset val="100"/>
        <c:tickLblSkip val="1"/>
        <c:tickMarkSkip val="1"/>
      </c:catAx>
      <c:valAx>
        <c:axId val="4734425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fr-FR"/>
          </a:p>
        </c:txPr>
        <c:crossAx val="47342720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CC99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805" footer="0.4921259845000080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fr-FR" sz="1600" i="1">
                <a:latin typeface="Times New Roman" pitchFamily="18" charset="0"/>
                <a:cs typeface="Times New Roman" pitchFamily="18" charset="0"/>
              </a:rPr>
              <a:t>Evolution d'entrées temporaires des jeunes 
 professionnels tunisiens en France(2005-2014)</a:t>
            </a:r>
          </a:p>
        </c:rich>
      </c:tx>
      <c:layout>
        <c:manualLayout>
          <c:xMode val="edge"/>
          <c:yMode val="edge"/>
          <c:x val="0.19209069205332399"/>
          <c:y val="3.40909090909091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79670368321912E-2"/>
          <c:y val="0.22500000000000001"/>
          <c:w val="0.91243063706997807"/>
          <c:h val="0.66363636363636402"/>
        </c:manualLayout>
      </c:layout>
      <c:barChart>
        <c:barDir val="col"/>
        <c:grouping val="clustered"/>
        <c:ser>
          <c:idx val="2"/>
          <c:order val="0"/>
          <c:tx>
            <c:v>serie1</c:v>
          </c:tx>
          <c:dLbls>
            <c:showVal val="1"/>
          </c:dLbls>
          <c:cat>
            <c:numRef>
              <c:f>'TABLEAU 48'!$B$9:$B$18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'TABLEAU 48'!$C$9:$C$18</c:f>
              <c:numCache>
                <c:formatCode>#,##0</c:formatCode>
                <c:ptCount val="10"/>
                <c:pt idx="0">
                  <c:v>14</c:v>
                </c:pt>
                <c:pt idx="1">
                  <c:v>24</c:v>
                </c:pt>
                <c:pt idx="2">
                  <c:v>62</c:v>
                </c:pt>
                <c:pt idx="3">
                  <c:v>165</c:v>
                </c:pt>
                <c:pt idx="4">
                  <c:v>296</c:v>
                </c:pt>
                <c:pt idx="5">
                  <c:v>358</c:v>
                </c:pt>
                <c:pt idx="6">
                  <c:v>296</c:v>
                </c:pt>
                <c:pt idx="7">
                  <c:v>235</c:v>
                </c:pt>
                <c:pt idx="8">
                  <c:v>102</c:v>
                </c:pt>
                <c:pt idx="9">
                  <c:v>60</c:v>
                </c:pt>
              </c:numCache>
            </c:numRef>
          </c:val>
        </c:ser>
        <c:dLbls/>
        <c:axId val="186313344"/>
        <c:axId val="49033600"/>
      </c:barChart>
      <c:catAx>
        <c:axId val="1863133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9033600"/>
        <c:crosses val="autoZero"/>
        <c:auto val="1"/>
        <c:lblAlgn val="ctr"/>
        <c:lblOffset val="100"/>
        <c:tickLblSkip val="1"/>
        <c:tickMarkSkip val="1"/>
      </c:catAx>
      <c:valAx>
        <c:axId val="49033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6313344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CC99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805" footer="0.4921259845000080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0"/>
  <c:chart>
    <c:title>
      <c:tx>
        <c:rich>
          <a:bodyPr/>
          <a:lstStyle/>
          <a:p>
            <a:pPr>
              <a:defRPr/>
            </a:pPr>
            <a:r>
              <a:rPr lang="en-US" sz="1400" b="0"/>
              <a:t>Nombre de projets agréés au profit de femmes tunisiennes résidentes à l'étranger (2007-14) </a:t>
            </a:r>
          </a:p>
        </c:rich>
      </c:tx>
      <c:layout/>
    </c:title>
    <c:plotArea>
      <c:layout/>
      <c:lineChart>
        <c:grouping val="stacked"/>
        <c:ser>
          <c:idx val="0"/>
          <c:order val="0"/>
          <c:tx>
            <c:v>Nombre de projets </c:v>
          </c:tx>
          <c:cat>
            <c:numRef>
              <c:f>'TABLEAU 30 '!$B$7:$B$14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'TABLEAU 30 '!$K$7:$K$14</c:f>
              <c:numCache>
                <c:formatCode>General</c:formatCode>
                <c:ptCount val="8"/>
                <c:pt idx="0">
                  <c:v>37</c:v>
                </c:pt>
                <c:pt idx="1">
                  <c:v>92</c:v>
                </c:pt>
                <c:pt idx="2">
                  <c:v>103</c:v>
                </c:pt>
                <c:pt idx="3">
                  <c:v>174</c:v>
                </c:pt>
                <c:pt idx="4">
                  <c:v>239</c:v>
                </c:pt>
                <c:pt idx="5">
                  <c:v>319</c:v>
                </c:pt>
                <c:pt idx="6">
                  <c:v>399</c:v>
                </c:pt>
                <c:pt idx="7">
                  <c:v>358</c:v>
                </c:pt>
              </c:numCache>
            </c:numRef>
          </c:val>
        </c:ser>
        <c:dLbls>
          <c:showVal val="1"/>
        </c:dLbls>
        <c:marker val="1"/>
        <c:axId val="50738304"/>
        <c:axId val="50739840"/>
      </c:lineChart>
      <c:catAx>
        <c:axId val="50738304"/>
        <c:scaling>
          <c:orientation val="minMax"/>
        </c:scaling>
        <c:axPos val="b"/>
        <c:numFmt formatCode="General" sourceLinked="1"/>
        <c:majorTickMark val="none"/>
        <c:tickLblPos val="nextTo"/>
        <c:crossAx val="50739840"/>
        <c:crosses val="autoZero"/>
        <c:auto val="1"/>
        <c:lblAlgn val="ctr"/>
        <c:lblOffset val="100"/>
      </c:catAx>
      <c:valAx>
        <c:axId val="5073984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50738304"/>
        <c:crosses val="autoZero"/>
        <c:crossBetween val="between"/>
      </c:valAx>
    </c:plotArea>
    <c:legend>
      <c:legendPos val="r"/>
      <c:layout/>
    </c:legend>
    <c:plotVisOnly val="1"/>
    <c:dispBlanksAs val="zero"/>
  </c:chart>
  <c:printSettings>
    <c:headerFooter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NOMBRE DE PROJETS</a:t>
            </a:r>
          </a:p>
        </c:rich>
      </c:tx>
      <c:layout>
        <c:manualLayout>
          <c:xMode val="edge"/>
          <c:yMode val="edge"/>
          <c:x val="0.27934358205225507"/>
          <c:y val="3.7313324964814307E-2"/>
        </c:manualLayout>
      </c:layout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0"/>
          <c:dLbls>
            <c:dLbl>
              <c:idx val="0"/>
              <c:layout>
                <c:manualLayout>
                  <c:x val="0.124902081492497"/>
                  <c:y val="-8.334627090179241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r-FR"/>
                      <a:t>10.8%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1"/>
              <c:layout>
                <c:manualLayout>
                  <c:x val="2.8889205680335008E-2"/>
                  <c:y val="0.2077430980525300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21,6%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2"/>
              <c:layout>
                <c:manualLayout>
                  <c:x val="-8.1982113816433999E-2"/>
                  <c:y val="6.235497697933800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67,6%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Percent val="1"/>
            <c:showLeaderLines val="1"/>
          </c:dLbls>
          <c:cat>
            <c:numRef>
              <c:f>Feuil29!#REF!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Feuil29!#REF!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805" footer="0.4921259845000080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INVESTISSEMENTS </a:t>
            </a:r>
          </a:p>
        </c:rich>
      </c:tx>
      <c:layout>
        <c:manualLayout>
          <c:xMode val="edge"/>
          <c:yMode val="edge"/>
          <c:x val="0.32539742794681903"/>
          <c:y val="3.7735935182017413E-2"/>
        </c:manualLayout>
      </c:layout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layout>
                <c:manualLayout>
                  <c:x val="9.7867563690577017E-2"/>
                  <c:y val="-0.12984265228617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r-FR"/>
                      <a:t>20.7%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1"/>
              <c:layout>
                <c:manualLayout>
                  <c:x val="8.1255833474278213E-3"/>
                  <c:y val="0.11618276664636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32.8%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2"/>
              <c:layout>
                <c:manualLayout>
                  <c:x val="-4.2768930691644107E-2"/>
                  <c:y val="0.2289341161225430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46,5%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Percent val="1"/>
            <c:showLeaderLines val="1"/>
          </c:dLbls>
          <c:cat>
            <c:numRef>
              <c:f>Feuil29!#REF!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Feuil29!#REF!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805" footer="0.4921259845000080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Projets agréés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Agriculture</c:v>
          </c:tx>
          <c:cat>
            <c:numRef>
              <c:f>'TABLEAU 28'!$A$5:$A$28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</c:numCache>
            </c:numRef>
          </c:cat>
          <c:val>
            <c:numRef>
              <c:f>'TABLEAU 28'!$B$5:$B$28</c:f>
              <c:numCache>
                <c:formatCode>General</c:formatCode>
                <c:ptCount val="24"/>
                <c:pt idx="0">
                  <c:v>50</c:v>
                </c:pt>
                <c:pt idx="1">
                  <c:v>37</c:v>
                </c:pt>
                <c:pt idx="2">
                  <c:v>76</c:v>
                </c:pt>
                <c:pt idx="3">
                  <c:v>41</c:v>
                </c:pt>
                <c:pt idx="4">
                  <c:v>33</c:v>
                </c:pt>
                <c:pt idx="5">
                  <c:v>33</c:v>
                </c:pt>
                <c:pt idx="6">
                  <c:v>52</c:v>
                </c:pt>
                <c:pt idx="7">
                  <c:v>74</c:v>
                </c:pt>
                <c:pt idx="8">
                  <c:v>66</c:v>
                </c:pt>
                <c:pt idx="9">
                  <c:v>62</c:v>
                </c:pt>
                <c:pt idx="10">
                  <c:v>46</c:v>
                </c:pt>
                <c:pt idx="11">
                  <c:v>47</c:v>
                </c:pt>
                <c:pt idx="12">
                  <c:v>72</c:v>
                </c:pt>
                <c:pt idx="13">
                  <c:v>39</c:v>
                </c:pt>
                <c:pt idx="14">
                  <c:v>47</c:v>
                </c:pt>
                <c:pt idx="15">
                  <c:v>66</c:v>
                </c:pt>
                <c:pt idx="16">
                  <c:v>100</c:v>
                </c:pt>
                <c:pt idx="17">
                  <c:v>118</c:v>
                </c:pt>
                <c:pt idx="18">
                  <c:v>118</c:v>
                </c:pt>
                <c:pt idx="19">
                  <c:v>115</c:v>
                </c:pt>
                <c:pt idx="20">
                  <c:v>85</c:v>
                </c:pt>
                <c:pt idx="21">
                  <c:v>94</c:v>
                </c:pt>
                <c:pt idx="22">
                  <c:v>81</c:v>
                </c:pt>
                <c:pt idx="23">
                  <c:v>75</c:v>
                </c:pt>
              </c:numCache>
            </c:numRef>
          </c:val>
        </c:ser>
        <c:ser>
          <c:idx val="1"/>
          <c:order val="1"/>
          <c:tx>
            <c:v>Industrie</c:v>
          </c:tx>
          <c:cat>
            <c:numRef>
              <c:f>'TABLEAU 28'!$A$5:$A$28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</c:numCache>
            </c:numRef>
          </c:cat>
          <c:val>
            <c:numRef>
              <c:f>'TABLEAU 28'!$E$5:$E$28</c:f>
              <c:numCache>
                <c:formatCode>General</c:formatCode>
                <c:ptCount val="24"/>
                <c:pt idx="0">
                  <c:v>296</c:v>
                </c:pt>
                <c:pt idx="1">
                  <c:v>103</c:v>
                </c:pt>
                <c:pt idx="2">
                  <c:v>183</c:v>
                </c:pt>
                <c:pt idx="3">
                  <c:v>143</c:v>
                </c:pt>
                <c:pt idx="4">
                  <c:v>151</c:v>
                </c:pt>
                <c:pt idx="5">
                  <c:v>149</c:v>
                </c:pt>
                <c:pt idx="6">
                  <c:v>140</c:v>
                </c:pt>
                <c:pt idx="7">
                  <c:v>99</c:v>
                </c:pt>
                <c:pt idx="8">
                  <c:v>122</c:v>
                </c:pt>
                <c:pt idx="9">
                  <c:v>98</c:v>
                </c:pt>
                <c:pt idx="10">
                  <c:v>91</c:v>
                </c:pt>
                <c:pt idx="11">
                  <c:v>78</c:v>
                </c:pt>
                <c:pt idx="12">
                  <c:v>96</c:v>
                </c:pt>
                <c:pt idx="13">
                  <c:v>105</c:v>
                </c:pt>
                <c:pt idx="14">
                  <c:v>102</c:v>
                </c:pt>
                <c:pt idx="15">
                  <c:v>95</c:v>
                </c:pt>
                <c:pt idx="16">
                  <c:v>83</c:v>
                </c:pt>
                <c:pt idx="17">
                  <c:v>70</c:v>
                </c:pt>
                <c:pt idx="18">
                  <c:v>101</c:v>
                </c:pt>
                <c:pt idx="19">
                  <c:v>101</c:v>
                </c:pt>
                <c:pt idx="20">
                  <c:v>121</c:v>
                </c:pt>
                <c:pt idx="21">
                  <c:v>157</c:v>
                </c:pt>
                <c:pt idx="22">
                  <c:v>110</c:v>
                </c:pt>
                <c:pt idx="23">
                  <c:v>128</c:v>
                </c:pt>
              </c:numCache>
            </c:numRef>
          </c:val>
        </c:ser>
        <c:ser>
          <c:idx val="2"/>
          <c:order val="2"/>
          <c:tx>
            <c:v>Services</c:v>
          </c:tx>
          <c:val>
            <c:numRef>
              <c:f>'TABLEAU 28'!$H$5:$H$28</c:f>
              <c:numCache>
                <c:formatCode>General</c:formatCode>
                <c:ptCount val="24"/>
                <c:pt idx="0">
                  <c:v>874</c:v>
                </c:pt>
                <c:pt idx="1">
                  <c:v>422</c:v>
                </c:pt>
                <c:pt idx="2">
                  <c:v>500</c:v>
                </c:pt>
                <c:pt idx="3">
                  <c:v>707</c:v>
                </c:pt>
                <c:pt idx="4">
                  <c:v>917</c:v>
                </c:pt>
                <c:pt idx="5">
                  <c:v>307</c:v>
                </c:pt>
                <c:pt idx="6">
                  <c:v>153</c:v>
                </c:pt>
                <c:pt idx="7">
                  <c:v>150</c:v>
                </c:pt>
                <c:pt idx="8">
                  <c:v>152</c:v>
                </c:pt>
                <c:pt idx="9">
                  <c:v>141</c:v>
                </c:pt>
                <c:pt idx="10">
                  <c:v>168</c:v>
                </c:pt>
                <c:pt idx="11">
                  <c:v>239</c:v>
                </c:pt>
                <c:pt idx="12">
                  <c:v>214</c:v>
                </c:pt>
                <c:pt idx="13">
                  <c:v>178</c:v>
                </c:pt>
                <c:pt idx="14">
                  <c:v>208</c:v>
                </c:pt>
                <c:pt idx="15">
                  <c:v>310</c:v>
                </c:pt>
                <c:pt idx="16">
                  <c:v>447</c:v>
                </c:pt>
                <c:pt idx="17">
                  <c:v>494</c:v>
                </c:pt>
                <c:pt idx="18">
                  <c:v>612</c:v>
                </c:pt>
                <c:pt idx="19">
                  <c:v>684</c:v>
                </c:pt>
                <c:pt idx="20">
                  <c:v>971</c:v>
                </c:pt>
                <c:pt idx="21">
                  <c:v>2173</c:v>
                </c:pt>
                <c:pt idx="22">
                  <c:v>1829</c:v>
                </c:pt>
                <c:pt idx="23">
                  <c:v>2750</c:v>
                </c:pt>
              </c:numCache>
            </c:numRef>
          </c:val>
        </c:ser>
        <c:dLbls/>
        <c:gapWidth val="75"/>
        <c:overlap val="100"/>
        <c:axId val="188926976"/>
        <c:axId val="188809984"/>
      </c:barChart>
      <c:catAx>
        <c:axId val="188926976"/>
        <c:scaling>
          <c:orientation val="minMax"/>
        </c:scaling>
        <c:axPos val="b"/>
        <c:numFmt formatCode="General" sourceLinked="1"/>
        <c:majorTickMark val="none"/>
        <c:tickLblPos val="nextTo"/>
        <c:crossAx val="188809984"/>
        <c:crosses val="autoZero"/>
        <c:auto val="1"/>
        <c:lblAlgn val="ctr"/>
        <c:lblOffset val="100"/>
      </c:catAx>
      <c:valAx>
        <c:axId val="1888099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18892697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Investissements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Agriculture</c:v>
          </c:tx>
          <c:cat>
            <c:numRef>
              <c:f>'TABLEAU 28'!$A$5:$A$28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</c:numCache>
            </c:numRef>
          </c:cat>
          <c:val>
            <c:numRef>
              <c:f>'TABLEAU 28'!$C$5:$C$28</c:f>
              <c:numCache>
                <c:formatCode>General</c:formatCode>
                <c:ptCount val="24"/>
                <c:pt idx="0">
                  <c:v>3.1070000000000002</c:v>
                </c:pt>
                <c:pt idx="1">
                  <c:v>2.0059999999999998</c:v>
                </c:pt>
                <c:pt idx="2">
                  <c:v>6.4909999999999997</c:v>
                </c:pt>
                <c:pt idx="3">
                  <c:v>2.4590000000000001</c:v>
                </c:pt>
                <c:pt idx="4">
                  <c:v>2.0569999999999999</c:v>
                </c:pt>
                <c:pt idx="5">
                  <c:v>1.5149999999999999</c:v>
                </c:pt>
                <c:pt idx="6">
                  <c:v>2.0790000000000002</c:v>
                </c:pt>
                <c:pt idx="7">
                  <c:v>4.0510000000000002</c:v>
                </c:pt>
                <c:pt idx="8">
                  <c:v>1.778</c:v>
                </c:pt>
                <c:pt idx="9">
                  <c:v>4.0010000000000003</c:v>
                </c:pt>
                <c:pt idx="10">
                  <c:v>3.145</c:v>
                </c:pt>
                <c:pt idx="11">
                  <c:v>2.8719999999999999</c:v>
                </c:pt>
                <c:pt idx="12">
                  <c:v>6.6150000000000002</c:v>
                </c:pt>
                <c:pt idx="13">
                  <c:v>2.0739999999999998</c:v>
                </c:pt>
                <c:pt idx="14">
                  <c:v>4.3410000000000002</c:v>
                </c:pt>
                <c:pt idx="15">
                  <c:v>5.6479999999999997</c:v>
                </c:pt>
                <c:pt idx="16">
                  <c:v>6.92</c:v>
                </c:pt>
                <c:pt idx="17">
                  <c:v>8.9879999999999995</c:v>
                </c:pt>
                <c:pt idx="18" formatCode="0.000">
                  <c:v>11.53</c:v>
                </c:pt>
                <c:pt idx="19" formatCode="0.000">
                  <c:v>14.013999999999999</c:v>
                </c:pt>
                <c:pt idx="20" formatCode="0.000">
                  <c:v>10.61</c:v>
                </c:pt>
                <c:pt idx="21" formatCode="0.000">
                  <c:v>10.872</c:v>
                </c:pt>
                <c:pt idx="22" formatCode="0.000">
                  <c:v>7.6849999999999996</c:v>
                </c:pt>
                <c:pt idx="23" formatCode="0.000">
                  <c:v>17.335999999999999</c:v>
                </c:pt>
              </c:numCache>
            </c:numRef>
          </c:val>
        </c:ser>
        <c:ser>
          <c:idx val="1"/>
          <c:order val="1"/>
          <c:tx>
            <c:v>Industrie</c:v>
          </c:tx>
          <c:cat>
            <c:numRef>
              <c:f>'TABLEAU 28'!$A$5:$A$28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</c:numCache>
            </c:numRef>
          </c:cat>
          <c:val>
            <c:numRef>
              <c:f>'TABLEAU 28'!$F$5:$F$28</c:f>
              <c:numCache>
                <c:formatCode>0.000</c:formatCode>
                <c:ptCount val="24"/>
                <c:pt idx="0">
                  <c:v>17.664999999999999</c:v>
                </c:pt>
                <c:pt idx="1">
                  <c:v>6.6669999999999998</c:v>
                </c:pt>
                <c:pt idx="2">
                  <c:v>9.6999999999999993</c:v>
                </c:pt>
                <c:pt idx="3">
                  <c:v>9.5</c:v>
                </c:pt>
                <c:pt idx="4">
                  <c:v>8.6</c:v>
                </c:pt>
                <c:pt idx="5">
                  <c:v>7.3</c:v>
                </c:pt>
                <c:pt idx="6">
                  <c:v>7.7</c:v>
                </c:pt>
                <c:pt idx="7">
                  <c:v>8</c:v>
                </c:pt>
                <c:pt idx="8">
                  <c:v>6.915</c:v>
                </c:pt>
                <c:pt idx="9">
                  <c:v>4.4290000000000003</c:v>
                </c:pt>
                <c:pt idx="10">
                  <c:v>3.07</c:v>
                </c:pt>
                <c:pt idx="11">
                  <c:v>3.2650000000000001</c:v>
                </c:pt>
                <c:pt idx="12">
                  <c:v>5.0510000000000002</c:v>
                </c:pt>
                <c:pt idx="13">
                  <c:v>6.851</c:v>
                </c:pt>
                <c:pt idx="14">
                  <c:v>7.6360000000000001</c:v>
                </c:pt>
                <c:pt idx="15">
                  <c:v>5.0650000000000004</c:v>
                </c:pt>
                <c:pt idx="16">
                  <c:v>7.3029999999999999</c:v>
                </c:pt>
                <c:pt idx="17">
                  <c:v>5.2270000000000003</c:v>
                </c:pt>
                <c:pt idx="18">
                  <c:v>7.1959999999999997</c:v>
                </c:pt>
                <c:pt idx="19">
                  <c:v>5.9969999999999999</c:v>
                </c:pt>
                <c:pt idx="20">
                  <c:v>9.3059999999999992</c:v>
                </c:pt>
                <c:pt idx="21">
                  <c:v>21.974</c:v>
                </c:pt>
                <c:pt idx="22">
                  <c:v>19.307504000000002</c:v>
                </c:pt>
                <c:pt idx="23">
                  <c:v>30.563746999999999</c:v>
                </c:pt>
              </c:numCache>
            </c:numRef>
          </c:val>
        </c:ser>
        <c:ser>
          <c:idx val="2"/>
          <c:order val="2"/>
          <c:tx>
            <c:v>Services</c:v>
          </c:tx>
          <c:cat>
            <c:numRef>
              <c:f>'TABLEAU 28'!$A$5:$A$28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</c:numCache>
            </c:numRef>
          </c:cat>
          <c:val>
            <c:numRef>
              <c:f>'TABLEAU 28'!$I$5:$I$28</c:f>
              <c:numCache>
                <c:formatCode>0.000</c:formatCode>
                <c:ptCount val="24"/>
                <c:pt idx="0">
                  <c:v>13.356999999999999</c:v>
                </c:pt>
                <c:pt idx="1">
                  <c:v>2.96</c:v>
                </c:pt>
                <c:pt idx="2">
                  <c:v>10.1</c:v>
                </c:pt>
                <c:pt idx="3">
                  <c:v>14.7</c:v>
                </c:pt>
                <c:pt idx="4">
                  <c:v>27.1</c:v>
                </c:pt>
                <c:pt idx="5">
                  <c:v>10.3</c:v>
                </c:pt>
                <c:pt idx="6">
                  <c:v>5.8</c:v>
                </c:pt>
                <c:pt idx="7">
                  <c:v>5.2</c:v>
                </c:pt>
                <c:pt idx="8">
                  <c:v>4.2329999999999997</c:v>
                </c:pt>
                <c:pt idx="9">
                  <c:v>6.2149999999999999</c:v>
                </c:pt>
                <c:pt idx="10">
                  <c:v>6.1369999999999996</c:v>
                </c:pt>
                <c:pt idx="11">
                  <c:v>8.4130000000000003</c:v>
                </c:pt>
                <c:pt idx="12">
                  <c:v>7.2169999999999996</c:v>
                </c:pt>
                <c:pt idx="13">
                  <c:v>5.18</c:v>
                </c:pt>
                <c:pt idx="14">
                  <c:v>6.2359999999999998</c:v>
                </c:pt>
                <c:pt idx="15">
                  <c:v>8.8179999999999996</c:v>
                </c:pt>
                <c:pt idx="16">
                  <c:v>12.118</c:v>
                </c:pt>
                <c:pt idx="17">
                  <c:v>14.874000000000001</c:v>
                </c:pt>
                <c:pt idx="18">
                  <c:v>18.763000000000002</c:v>
                </c:pt>
                <c:pt idx="19">
                  <c:v>22.151</c:v>
                </c:pt>
                <c:pt idx="20">
                  <c:v>28.279</c:v>
                </c:pt>
                <c:pt idx="21">
                  <c:v>58.707000000000001</c:v>
                </c:pt>
                <c:pt idx="22">
                  <c:v>57.278713000000003</c:v>
                </c:pt>
                <c:pt idx="23">
                  <c:v>109.769729</c:v>
                </c:pt>
              </c:numCache>
            </c:numRef>
          </c:val>
        </c:ser>
        <c:dLbls/>
        <c:gapWidth val="75"/>
        <c:overlap val="100"/>
        <c:axId val="188849536"/>
        <c:axId val="189072512"/>
      </c:barChart>
      <c:catAx>
        <c:axId val="188849536"/>
        <c:scaling>
          <c:orientation val="minMax"/>
        </c:scaling>
        <c:axPos val="b"/>
        <c:numFmt formatCode="General" sourceLinked="1"/>
        <c:majorTickMark val="none"/>
        <c:tickLblPos val="nextTo"/>
        <c:crossAx val="189072512"/>
        <c:crosses val="autoZero"/>
        <c:auto val="1"/>
        <c:lblAlgn val="ctr"/>
        <c:lblOffset val="100"/>
      </c:catAx>
      <c:valAx>
        <c:axId val="18907251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18884953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Création</a:t>
            </a:r>
            <a:r>
              <a:rPr lang="en-US" baseline="0"/>
              <a:t> d'e</a:t>
            </a:r>
            <a:r>
              <a:rPr lang="en-US"/>
              <a:t>mplois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Agriculture</c:v>
          </c:tx>
          <c:cat>
            <c:numRef>
              <c:f>'TABLEAU 28'!$A$5:$A$28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</c:numCache>
            </c:numRef>
          </c:cat>
          <c:val>
            <c:numRef>
              <c:f>'TABLEAU 28'!$D$5:$D$28</c:f>
              <c:numCache>
                <c:formatCode>General</c:formatCode>
                <c:ptCount val="24"/>
                <c:pt idx="0">
                  <c:v>135</c:v>
                </c:pt>
                <c:pt idx="1">
                  <c:v>131</c:v>
                </c:pt>
                <c:pt idx="2">
                  <c:v>297</c:v>
                </c:pt>
                <c:pt idx="3">
                  <c:v>89</c:v>
                </c:pt>
                <c:pt idx="4">
                  <c:v>48</c:v>
                </c:pt>
                <c:pt idx="5">
                  <c:v>38</c:v>
                </c:pt>
                <c:pt idx="6">
                  <c:v>67</c:v>
                </c:pt>
                <c:pt idx="7">
                  <c:v>113</c:v>
                </c:pt>
                <c:pt idx="8">
                  <c:v>72</c:v>
                </c:pt>
                <c:pt idx="9">
                  <c:v>75</c:v>
                </c:pt>
                <c:pt idx="10">
                  <c:v>56</c:v>
                </c:pt>
                <c:pt idx="11">
                  <c:v>49</c:v>
                </c:pt>
                <c:pt idx="12">
                  <c:v>112</c:v>
                </c:pt>
                <c:pt idx="13">
                  <c:v>47</c:v>
                </c:pt>
                <c:pt idx="14">
                  <c:v>94</c:v>
                </c:pt>
                <c:pt idx="15">
                  <c:v>112</c:v>
                </c:pt>
                <c:pt idx="16">
                  <c:v>145</c:v>
                </c:pt>
                <c:pt idx="17">
                  <c:v>148</c:v>
                </c:pt>
                <c:pt idx="18">
                  <c:v>198</c:v>
                </c:pt>
                <c:pt idx="19">
                  <c:v>177</c:v>
                </c:pt>
                <c:pt idx="20">
                  <c:v>158</c:v>
                </c:pt>
                <c:pt idx="21">
                  <c:v>138</c:v>
                </c:pt>
                <c:pt idx="22">
                  <c:v>98</c:v>
                </c:pt>
                <c:pt idx="23">
                  <c:v>126</c:v>
                </c:pt>
              </c:numCache>
            </c:numRef>
          </c:val>
        </c:ser>
        <c:ser>
          <c:idx val="1"/>
          <c:order val="1"/>
          <c:tx>
            <c:v>Industrie</c:v>
          </c:tx>
          <c:cat>
            <c:numRef>
              <c:f>'TABLEAU 28'!$A$5:$A$28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</c:numCache>
            </c:numRef>
          </c:cat>
          <c:val>
            <c:numRef>
              <c:f>'TABLEAU 28'!$F$5:$F$28</c:f>
              <c:numCache>
                <c:formatCode>0.000</c:formatCode>
                <c:ptCount val="24"/>
                <c:pt idx="0">
                  <c:v>17.664999999999999</c:v>
                </c:pt>
                <c:pt idx="1">
                  <c:v>6.6669999999999998</c:v>
                </c:pt>
                <c:pt idx="2">
                  <c:v>9.6999999999999993</c:v>
                </c:pt>
                <c:pt idx="3">
                  <c:v>9.5</c:v>
                </c:pt>
                <c:pt idx="4">
                  <c:v>8.6</c:v>
                </c:pt>
                <c:pt idx="5">
                  <c:v>7.3</c:v>
                </c:pt>
                <c:pt idx="6">
                  <c:v>7.7</c:v>
                </c:pt>
                <c:pt idx="7">
                  <c:v>8</c:v>
                </c:pt>
                <c:pt idx="8">
                  <c:v>6.915</c:v>
                </c:pt>
                <c:pt idx="9">
                  <c:v>4.4290000000000003</c:v>
                </c:pt>
                <c:pt idx="10">
                  <c:v>3.07</c:v>
                </c:pt>
                <c:pt idx="11">
                  <c:v>3.2650000000000001</c:v>
                </c:pt>
                <c:pt idx="12">
                  <c:v>5.0510000000000002</c:v>
                </c:pt>
                <c:pt idx="13">
                  <c:v>6.851</c:v>
                </c:pt>
                <c:pt idx="14">
                  <c:v>7.6360000000000001</c:v>
                </c:pt>
                <c:pt idx="15">
                  <c:v>5.0650000000000004</c:v>
                </c:pt>
                <c:pt idx="16">
                  <c:v>7.3029999999999999</c:v>
                </c:pt>
                <c:pt idx="17">
                  <c:v>5.2270000000000003</c:v>
                </c:pt>
                <c:pt idx="18">
                  <c:v>7.1959999999999997</c:v>
                </c:pt>
                <c:pt idx="19">
                  <c:v>5.9969999999999999</c:v>
                </c:pt>
                <c:pt idx="20">
                  <c:v>9.3059999999999992</c:v>
                </c:pt>
                <c:pt idx="21">
                  <c:v>21.974</c:v>
                </c:pt>
                <c:pt idx="22">
                  <c:v>19.307504000000002</c:v>
                </c:pt>
                <c:pt idx="23">
                  <c:v>30.563746999999999</c:v>
                </c:pt>
              </c:numCache>
            </c:numRef>
          </c:val>
        </c:ser>
        <c:ser>
          <c:idx val="2"/>
          <c:order val="2"/>
          <c:tx>
            <c:v>Services</c:v>
          </c:tx>
          <c:cat>
            <c:numRef>
              <c:f>'TABLEAU 28'!$A$5:$A$28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</c:numCache>
            </c:numRef>
          </c:cat>
          <c:val>
            <c:numRef>
              <c:f>'TABLEAU 28'!$J$5:$J$28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2520</c:v>
                </c:pt>
                <c:pt idx="3">
                  <c:v>3011</c:v>
                </c:pt>
                <c:pt idx="4">
                  <c:v>4524</c:v>
                </c:pt>
                <c:pt idx="5">
                  <c:v>1255</c:v>
                </c:pt>
                <c:pt idx="6">
                  <c:v>708</c:v>
                </c:pt>
                <c:pt idx="7">
                  <c:v>569</c:v>
                </c:pt>
                <c:pt idx="8">
                  <c:v>606</c:v>
                </c:pt>
                <c:pt idx="9">
                  <c:v>663</c:v>
                </c:pt>
                <c:pt idx="10">
                  <c:v>865</c:v>
                </c:pt>
                <c:pt idx="11">
                  <c:v>1210</c:v>
                </c:pt>
                <c:pt idx="12">
                  <c:v>847</c:v>
                </c:pt>
                <c:pt idx="13">
                  <c:v>619</c:v>
                </c:pt>
                <c:pt idx="14">
                  <c:v>671</c:v>
                </c:pt>
                <c:pt idx="15">
                  <c:v>717</c:v>
                </c:pt>
                <c:pt idx="16">
                  <c:v>1017</c:v>
                </c:pt>
                <c:pt idx="17">
                  <c:v>1169</c:v>
                </c:pt>
                <c:pt idx="18">
                  <c:v>1441</c:v>
                </c:pt>
                <c:pt idx="19">
                  <c:v>1649</c:v>
                </c:pt>
                <c:pt idx="20">
                  <c:v>1791</c:v>
                </c:pt>
                <c:pt idx="21">
                  <c:v>3317</c:v>
                </c:pt>
                <c:pt idx="22">
                  <c:v>3507</c:v>
                </c:pt>
                <c:pt idx="23">
                  <c:v>4898</c:v>
                </c:pt>
              </c:numCache>
            </c:numRef>
          </c:val>
        </c:ser>
        <c:dLbls/>
        <c:gapWidth val="75"/>
        <c:overlap val="100"/>
        <c:axId val="189091200"/>
        <c:axId val="189105280"/>
      </c:barChart>
      <c:catAx>
        <c:axId val="189091200"/>
        <c:scaling>
          <c:orientation val="minMax"/>
        </c:scaling>
        <c:axPos val="b"/>
        <c:numFmt formatCode="General" sourceLinked="1"/>
        <c:majorTickMark val="none"/>
        <c:tickLblPos val="nextTo"/>
        <c:crossAx val="189105280"/>
        <c:crosses val="autoZero"/>
        <c:auto val="1"/>
        <c:lblAlgn val="ctr"/>
        <c:lblOffset val="100"/>
      </c:catAx>
      <c:valAx>
        <c:axId val="18910528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18909120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36</xdr:row>
      <xdr:rowOff>133350</xdr:rowOff>
    </xdr:from>
    <xdr:to>
      <xdr:col>13</xdr:col>
      <xdr:colOff>485776</xdr:colOff>
      <xdr:row>68</xdr:row>
      <xdr:rowOff>104775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123825</xdr:rowOff>
    </xdr:from>
    <xdr:to>
      <xdr:col>0</xdr:col>
      <xdr:colOff>0</xdr:colOff>
      <xdr:row>42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123825</xdr:rowOff>
    </xdr:from>
    <xdr:to>
      <xdr:col>0</xdr:col>
      <xdr:colOff>0</xdr:colOff>
      <xdr:row>42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28223</xdr:colOff>
      <xdr:row>1</xdr:row>
      <xdr:rowOff>32453</xdr:rowOff>
    </xdr:from>
    <xdr:to>
      <xdr:col>19</xdr:col>
      <xdr:colOff>225778</xdr:colOff>
      <xdr:row>12</xdr:row>
      <xdr:rowOff>9875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42333</xdr:colOff>
      <xdr:row>13</xdr:row>
      <xdr:rowOff>28223</xdr:rowOff>
    </xdr:from>
    <xdr:to>
      <xdr:col>19</xdr:col>
      <xdr:colOff>239888</xdr:colOff>
      <xdr:row>23</xdr:row>
      <xdr:rowOff>231423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19</xdr:col>
      <xdr:colOff>197555</xdr:colOff>
      <xdr:row>40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282223</xdr:colOff>
      <xdr:row>36</xdr:row>
      <xdr:rowOff>88899</xdr:rowOff>
    </xdr:from>
    <xdr:to>
      <xdr:col>8</xdr:col>
      <xdr:colOff>479778</xdr:colOff>
      <xdr:row>54</xdr:row>
      <xdr:rowOff>38099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95</xdr:row>
      <xdr:rowOff>123824</xdr:rowOff>
    </xdr:from>
    <xdr:to>
      <xdr:col>3</xdr:col>
      <xdr:colOff>2047875</xdr:colOff>
      <xdr:row>120</xdr:row>
      <xdr:rowOff>123824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1130300</xdr:colOff>
      <xdr:row>37</xdr:row>
      <xdr:rowOff>6350</xdr:rowOff>
    </xdr:from>
    <xdr:to>
      <xdr:col>9</xdr:col>
      <xdr:colOff>254000</xdr:colOff>
      <xdr:row>58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0.49409</cdr:x>
      <cdr:y>0.50927</cdr:y>
    </cdr:from>
    <cdr:to>
      <cdr:x>0.51526</cdr:x>
      <cdr:y>0.60362</cdr:y>
    </cdr:to>
    <cdr:sp macro="" textlink="">
      <cdr:nvSpPr>
        <cdr:cNvPr id="2074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2373" y="1717423"/>
          <a:ext cx="131564" cy="295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45720" tIns="32004" rIns="45720" bIns="32004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17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</xdr:colOff>
      <xdr:row>31</xdr:row>
      <xdr:rowOff>19050</xdr:rowOff>
    </xdr:from>
    <xdr:to>
      <xdr:col>18</xdr:col>
      <xdr:colOff>825500</xdr:colOff>
      <xdr:row>43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317500</xdr:colOff>
      <xdr:row>9</xdr:row>
      <xdr:rowOff>88900</xdr:rowOff>
    </xdr:from>
    <xdr:to>
      <xdr:col>7</xdr:col>
      <xdr:colOff>850900</xdr:colOff>
      <xdr:row>23</xdr:row>
      <xdr:rowOff>234950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33</xdr:row>
      <xdr:rowOff>82550</xdr:rowOff>
    </xdr:from>
    <xdr:to>
      <xdr:col>5</xdr:col>
      <xdr:colOff>241300</xdr:colOff>
      <xdr:row>45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1076325</xdr:colOff>
      <xdr:row>82</xdr:row>
      <xdr:rowOff>38100</xdr:rowOff>
    </xdr:from>
    <xdr:to>
      <xdr:col>28</xdr:col>
      <xdr:colOff>114300</xdr:colOff>
      <xdr:row>100</xdr:row>
      <xdr:rowOff>85725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628650</xdr:colOff>
      <xdr:row>3</xdr:row>
      <xdr:rowOff>152400</xdr:rowOff>
    </xdr:from>
    <xdr:to>
      <xdr:col>25</xdr:col>
      <xdr:colOff>190500</xdr:colOff>
      <xdr:row>17</xdr:row>
      <xdr:rowOff>85725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108857</xdr:colOff>
      <xdr:row>42</xdr:row>
      <xdr:rowOff>27216</xdr:rowOff>
    </xdr:from>
    <xdr:to>
      <xdr:col>13</xdr:col>
      <xdr:colOff>326571</xdr:colOff>
      <xdr:row>77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0</xdr:rowOff>
    </xdr:from>
    <xdr:to>
      <xdr:col>2</xdr:col>
      <xdr:colOff>3667125</xdr:colOff>
      <xdr:row>27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28</xdr:row>
      <xdr:rowOff>266700</xdr:rowOff>
    </xdr:from>
    <xdr:to>
      <xdr:col>7</xdr:col>
      <xdr:colOff>76200</xdr:colOff>
      <xdr:row>29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410075" y="535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28</xdr:row>
      <xdr:rowOff>266700</xdr:rowOff>
    </xdr:from>
    <xdr:to>
      <xdr:col>10</xdr:col>
      <xdr:colOff>76200</xdr:colOff>
      <xdr:row>29</xdr:row>
      <xdr:rowOff>152400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667375" y="535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28</xdr:row>
      <xdr:rowOff>266700</xdr:rowOff>
    </xdr:from>
    <xdr:to>
      <xdr:col>13</xdr:col>
      <xdr:colOff>76200</xdr:colOff>
      <xdr:row>29</xdr:row>
      <xdr:rowOff>152400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962775" y="5353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28</xdr:row>
      <xdr:rowOff>266700</xdr:rowOff>
    </xdr:from>
    <xdr:to>
      <xdr:col>4</xdr:col>
      <xdr:colOff>76200</xdr:colOff>
      <xdr:row>29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36232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266700</xdr:rowOff>
    </xdr:from>
    <xdr:to>
      <xdr:col>7</xdr:col>
      <xdr:colOff>76200</xdr:colOff>
      <xdr:row>29</xdr:row>
      <xdr:rowOff>152400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6767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28</xdr:row>
      <xdr:rowOff>266700</xdr:rowOff>
    </xdr:from>
    <xdr:to>
      <xdr:col>10</xdr:col>
      <xdr:colOff>76200</xdr:colOff>
      <xdr:row>29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599122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18</xdr:row>
      <xdr:rowOff>266700</xdr:rowOff>
    </xdr:from>
    <xdr:to>
      <xdr:col>9</xdr:col>
      <xdr:colOff>76200</xdr:colOff>
      <xdr:row>18</xdr:row>
      <xdr:rowOff>284070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67150" y="4000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18</xdr:row>
      <xdr:rowOff>266700</xdr:rowOff>
    </xdr:from>
    <xdr:to>
      <xdr:col>12</xdr:col>
      <xdr:colOff>76200</xdr:colOff>
      <xdr:row>18</xdr:row>
      <xdr:rowOff>284070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153025" y="4000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18</xdr:row>
      <xdr:rowOff>266700</xdr:rowOff>
    </xdr:from>
    <xdr:to>
      <xdr:col>6</xdr:col>
      <xdr:colOff>76200</xdr:colOff>
      <xdr:row>18</xdr:row>
      <xdr:rowOff>284070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647950" y="5295900"/>
          <a:ext cx="76200" cy="17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18</xdr:row>
      <xdr:rowOff>266700</xdr:rowOff>
    </xdr:from>
    <xdr:to>
      <xdr:col>9</xdr:col>
      <xdr:colOff>76200</xdr:colOff>
      <xdr:row>18</xdr:row>
      <xdr:rowOff>284070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990975" y="5295900"/>
          <a:ext cx="76200" cy="17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5</xdr:row>
      <xdr:rowOff>19050</xdr:rowOff>
    </xdr:from>
    <xdr:to>
      <xdr:col>5</xdr:col>
      <xdr:colOff>331470</xdr:colOff>
      <xdr:row>5</xdr:row>
      <xdr:rowOff>28363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H="1">
          <a:off x="3390900" y="180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266700</xdr:rowOff>
    </xdr:from>
    <xdr:to>
      <xdr:col>4</xdr:col>
      <xdr:colOff>76200</xdr:colOff>
      <xdr:row>21</xdr:row>
      <xdr:rowOff>2964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66850" y="4038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38100</xdr:rowOff>
    </xdr:from>
    <xdr:to>
      <xdr:col>1</xdr:col>
      <xdr:colOff>1285875</xdr:colOff>
      <xdr:row>5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0" y="1238250"/>
          <a:ext cx="1285875" cy="2857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47625</xdr:rowOff>
    </xdr:from>
    <xdr:to>
      <xdr:col>1</xdr:col>
      <xdr:colOff>1276350</xdr:colOff>
      <xdr:row>5</xdr:row>
      <xdr:rowOff>142875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0" y="1247775"/>
          <a:ext cx="1276350" cy="2857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38100</xdr:rowOff>
    </xdr:from>
    <xdr:to>
      <xdr:col>1</xdr:col>
      <xdr:colOff>1285875</xdr:colOff>
      <xdr:row>5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85725" y="1019175"/>
          <a:ext cx="1285875" cy="2857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47625</xdr:rowOff>
    </xdr:from>
    <xdr:to>
      <xdr:col>1</xdr:col>
      <xdr:colOff>1276350</xdr:colOff>
      <xdr:row>5</xdr:row>
      <xdr:rowOff>142875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85725" y="1028700"/>
          <a:ext cx="1276350" cy="2857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19050</xdr:rowOff>
    </xdr:from>
    <xdr:to>
      <xdr:col>17</xdr:col>
      <xdr:colOff>495300</xdr:colOff>
      <xdr:row>15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B1:M80"/>
  <sheetViews>
    <sheetView showWhiteSpace="0" topLeftCell="A66" workbookViewId="0">
      <selection activeCell="D82" sqref="D82"/>
    </sheetView>
  </sheetViews>
  <sheetFormatPr baseColWidth="10" defaultColWidth="10.85546875" defaultRowHeight="15"/>
  <cols>
    <col min="1" max="1" width="5.140625" style="929" customWidth="1"/>
    <col min="2" max="2" width="18.7109375" style="929" customWidth="1"/>
    <col min="3" max="3" width="15.42578125" style="929" customWidth="1"/>
    <col min="4" max="4" width="15.28515625" style="929" customWidth="1"/>
    <col min="5" max="5" width="4.85546875" style="929" hidden="1" customWidth="1"/>
    <col min="6" max="6" width="31.85546875" style="929" customWidth="1"/>
    <col min="7" max="16384" width="10.85546875" style="929"/>
  </cols>
  <sheetData>
    <row r="1" spans="2:6" ht="20.25">
      <c r="F1" s="2192">
        <v>140</v>
      </c>
    </row>
    <row r="4" spans="2:6" ht="23.25">
      <c r="B4" s="2368" t="s">
        <v>1370</v>
      </c>
      <c r="C4" s="2368"/>
      <c r="D4" s="2368"/>
      <c r="E4" s="2368"/>
      <c r="F4" s="2368"/>
    </row>
    <row r="5" spans="2:6" ht="23.25">
      <c r="B5" s="2162"/>
      <c r="C5" s="2162"/>
      <c r="D5" s="2162"/>
      <c r="E5" s="2162"/>
      <c r="F5" s="2162"/>
    </row>
    <row r="6" spans="2:6" ht="15.75" thickBot="1"/>
    <row r="7" spans="2:6" ht="18" customHeight="1" thickBot="1">
      <c r="B7" s="1955" t="s">
        <v>0</v>
      </c>
      <c r="C7" s="1956" t="s">
        <v>1241</v>
      </c>
      <c r="D7" s="1956" t="s">
        <v>1242</v>
      </c>
      <c r="E7" s="1957"/>
      <c r="F7" s="1958" t="s">
        <v>1243</v>
      </c>
    </row>
    <row r="8" spans="2:6" ht="18" customHeight="1">
      <c r="B8" s="2166">
        <f>C8+D8</f>
        <v>721397</v>
      </c>
      <c r="C8" s="2167">
        <v>281332</v>
      </c>
      <c r="D8" s="2167">
        <v>440065</v>
      </c>
      <c r="E8" s="2333">
        <f>SUM(B8:D8)</f>
        <v>1442794</v>
      </c>
      <c r="F8" s="1950" t="s">
        <v>1</v>
      </c>
    </row>
    <row r="9" spans="2:6" ht="18" customHeight="1">
      <c r="B9" s="2166">
        <f t="shared" ref="B9:B38" si="0">C9+D9</f>
        <v>199968</v>
      </c>
      <c r="C9" s="2168">
        <v>63121</v>
      </c>
      <c r="D9" s="2168">
        <v>136847</v>
      </c>
      <c r="E9" s="1944"/>
      <c r="F9" s="1945" t="s">
        <v>1244</v>
      </c>
    </row>
    <row r="10" spans="2:6" ht="18" customHeight="1">
      <c r="B10" s="2166">
        <f t="shared" si="0"/>
        <v>90615</v>
      </c>
      <c r="C10" s="2168">
        <v>36615</v>
      </c>
      <c r="D10" s="2168">
        <v>54000</v>
      </c>
      <c r="E10" s="1944"/>
      <c r="F10" s="1945" t="s">
        <v>1240</v>
      </c>
    </row>
    <row r="11" spans="2:6" ht="18" customHeight="1">
      <c r="B11" s="2166">
        <f t="shared" si="0"/>
        <v>27424</v>
      </c>
      <c r="C11" s="2168">
        <v>9312</v>
      </c>
      <c r="D11" s="2168">
        <v>18112</v>
      </c>
      <c r="E11" s="1944"/>
      <c r="F11" s="1945" t="s">
        <v>1245</v>
      </c>
    </row>
    <row r="12" spans="2:6" ht="18" customHeight="1">
      <c r="B12" s="2166">
        <f t="shared" si="0"/>
        <v>18340</v>
      </c>
      <c r="C12" s="2168">
        <v>7124</v>
      </c>
      <c r="D12" s="2168">
        <v>11216</v>
      </c>
      <c r="E12" s="1944"/>
      <c r="F12" s="1945" t="s">
        <v>2</v>
      </c>
    </row>
    <row r="13" spans="2:6" ht="18" customHeight="1">
      <c r="B13" s="2166">
        <f t="shared" si="0"/>
        <v>9103</v>
      </c>
      <c r="C13" s="2168">
        <v>3888</v>
      </c>
      <c r="D13" s="2168">
        <v>5215</v>
      </c>
      <c r="E13" s="1944"/>
      <c r="F13" s="1945" t="s">
        <v>4</v>
      </c>
    </row>
    <row r="14" spans="2:6" ht="18" customHeight="1">
      <c r="B14" s="2166">
        <f t="shared" si="0"/>
        <v>9225</v>
      </c>
      <c r="C14" s="2168">
        <v>3636</v>
      </c>
      <c r="D14" s="2168">
        <v>5589</v>
      </c>
      <c r="E14" s="1944"/>
      <c r="F14" s="1945" t="s">
        <v>3</v>
      </c>
    </row>
    <row r="15" spans="2:6" ht="18" customHeight="1">
      <c r="B15" s="2166">
        <f t="shared" si="0"/>
        <v>9648</v>
      </c>
      <c r="C15" s="2168">
        <v>2975</v>
      </c>
      <c r="D15" s="2168">
        <v>6673</v>
      </c>
      <c r="E15" s="1944"/>
      <c r="F15" s="1945" t="s">
        <v>1246</v>
      </c>
    </row>
    <row r="16" spans="2:6" ht="18" customHeight="1">
      <c r="B16" s="2166">
        <f t="shared" si="0"/>
        <v>7330</v>
      </c>
      <c r="C16" s="2168">
        <v>2269</v>
      </c>
      <c r="D16" s="2168">
        <v>5061</v>
      </c>
      <c r="E16" s="1944"/>
      <c r="F16" s="1945" t="s">
        <v>1247</v>
      </c>
    </row>
    <row r="17" spans="2:6" ht="18" customHeight="1">
      <c r="B17" s="2166">
        <f t="shared" si="0"/>
        <v>1378</v>
      </c>
      <c r="C17" s="2168">
        <v>532</v>
      </c>
      <c r="D17" s="2168">
        <v>846</v>
      </c>
      <c r="E17" s="1944"/>
      <c r="F17" s="1945" t="s">
        <v>1248</v>
      </c>
    </row>
    <row r="18" spans="2:6" ht="18" customHeight="1">
      <c r="B18" s="2166">
        <f t="shared" si="0"/>
        <v>1172</v>
      </c>
      <c r="C18" s="2168">
        <v>394</v>
      </c>
      <c r="D18" s="2168">
        <v>778</v>
      </c>
      <c r="E18" s="1944"/>
      <c r="F18" s="1945" t="s">
        <v>1249</v>
      </c>
    </row>
    <row r="19" spans="2:6" ht="18" customHeight="1">
      <c r="B19" s="2166">
        <f t="shared" si="0"/>
        <v>1749</v>
      </c>
      <c r="C19" s="2168">
        <v>673</v>
      </c>
      <c r="D19" s="2168">
        <v>1076</v>
      </c>
      <c r="E19" s="1944"/>
      <c r="F19" s="1945" t="s">
        <v>5</v>
      </c>
    </row>
    <row r="20" spans="2:6" ht="18" customHeight="1">
      <c r="B20" s="2166">
        <f t="shared" si="0"/>
        <v>3607</v>
      </c>
      <c r="C20" s="2168">
        <v>1315</v>
      </c>
      <c r="D20" s="2168">
        <v>2292</v>
      </c>
      <c r="E20" s="1944"/>
      <c r="F20" s="1945" t="s">
        <v>1250</v>
      </c>
    </row>
    <row r="21" spans="2:6" ht="18" customHeight="1">
      <c r="B21" s="2166">
        <f t="shared" si="0"/>
        <v>195</v>
      </c>
      <c r="C21" s="2168">
        <v>58</v>
      </c>
      <c r="D21" s="2168">
        <v>137</v>
      </c>
      <c r="E21" s="1944"/>
      <c r="F21" s="1945" t="s">
        <v>6</v>
      </c>
    </row>
    <row r="22" spans="2:6" ht="18" customHeight="1">
      <c r="B22" s="2166">
        <f t="shared" si="0"/>
        <v>1645</v>
      </c>
      <c r="C22" s="2168">
        <v>786</v>
      </c>
      <c r="D22" s="2168">
        <v>859</v>
      </c>
      <c r="E22" s="1944"/>
      <c r="F22" s="1945" t="s">
        <v>7</v>
      </c>
    </row>
    <row r="23" spans="2:6" ht="18" customHeight="1">
      <c r="B23" s="2166">
        <f t="shared" si="0"/>
        <v>87</v>
      </c>
      <c r="C23" s="2168">
        <v>25</v>
      </c>
      <c r="D23" s="2168">
        <v>62</v>
      </c>
      <c r="E23" s="1944"/>
      <c r="F23" s="1945" t="s">
        <v>9</v>
      </c>
    </row>
    <row r="24" spans="2:6" ht="18" customHeight="1">
      <c r="B24" s="2166">
        <f t="shared" si="0"/>
        <v>311</v>
      </c>
      <c r="C24" s="2168">
        <v>66</v>
      </c>
      <c r="D24" s="2168">
        <v>245</v>
      </c>
      <c r="E24" s="1944"/>
      <c r="F24" s="1945" t="s">
        <v>10</v>
      </c>
    </row>
    <row r="25" spans="2:6" ht="18" customHeight="1">
      <c r="B25" s="2166">
        <f t="shared" si="0"/>
        <v>1254</v>
      </c>
      <c r="C25" s="2168">
        <v>212</v>
      </c>
      <c r="D25" s="2168">
        <v>1042</v>
      </c>
      <c r="E25" s="1944"/>
      <c r="F25" s="1945" t="s">
        <v>1251</v>
      </c>
    </row>
    <row r="26" spans="2:6" ht="18" customHeight="1">
      <c r="B26" s="2166">
        <f t="shared" si="0"/>
        <v>1068</v>
      </c>
      <c r="C26" s="2168">
        <v>172</v>
      </c>
      <c r="D26" s="2168">
        <v>896</v>
      </c>
      <c r="E26" s="1944"/>
      <c r="F26" s="1945" t="s">
        <v>1252</v>
      </c>
    </row>
    <row r="27" spans="2:6" ht="18" customHeight="1">
      <c r="B27" s="2166">
        <f t="shared" si="0"/>
        <v>72</v>
      </c>
      <c r="C27" s="2168">
        <v>14</v>
      </c>
      <c r="D27" s="2168">
        <v>58</v>
      </c>
      <c r="E27" s="1944"/>
      <c r="F27" s="1945" t="s">
        <v>8</v>
      </c>
    </row>
    <row r="28" spans="2:6" ht="18" customHeight="1">
      <c r="B28" s="2166">
        <f t="shared" si="0"/>
        <v>897</v>
      </c>
      <c r="C28" s="2168">
        <v>257</v>
      </c>
      <c r="D28" s="2168">
        <v>640</v>
      </c>
      <c r="E28" s="1944"/>
      <c r="F28" s="1945" t="s">
        <v>12</v>
      </c>
    </row>
    <row r="29" spans="2:6" ht="18" customHeight="1">
      <c r="B29" s="2166">
        <f t="shared" si="0"/>
        <v>317</v>
      </c>
      <c r="C29" s="2168">
        <v>114</v>
      </c>
      <c r="D29" s="2168">
        <v>203</v>
      </c>
      <c r="E29" s="1944"/>
      <c r="F29" s="1945" t="s">
        <v>13</v>
      </c>
    </row>
    <row r="30" spans="2:6" ht="18" customHeight="1">
      <c r="B30" s="2166">
        <f t="shared" si="0"/>
        <v>668</v>
      </c>
      <c r="C30" s="2168">
        <v>378</v>
      </c>
      <c r="D30" s="2168">
        <v>290</v>
      </c>
      <c r="E30" s="1944"/>
      <c r="F30" s="1945" t="s">
        <v>14</v>
      </c>
    </row>
    <row r="31" spans="2:6" ht="18" customHeight="1">
      <c r="B31" s="2166">
        <f t="shared" si="0"/>
        <v>1703</v>
      </c>
      <c r="C31" s="2168">
        <v>261</v>
      </c>
      <c r="D31" s="2168">
        <v>1442</v>
      </c>
      <c r="E31" s="1944"/>
      <c r="F31" s="1945" t="s">
        <v>1253</v>
      </c>
    </row>
    <row r="32" spans="2:6" ht="18" customHeight="1" thickBot="1">
      <c r="B32" s="2166">
        <f t="shared" si="0"/>
        <v>107</v>
      </c>
      <c r="C32" s="2169">
        <v>18</v>
      </c>
      <c r="D32" s="2169">
        <v>89</v>
      </c>
      <c r="E32" s="1944"/>
      <c r="F32" s="1946" t="s">
        <v>1254</v>
      </c>
    </row>
    <row r="33" spans="2:13" ht="26.25" customHeight="1" thickBot="1">
      <c r="B33" s="2334">
        <f t="shared" si="0"/>
        <v>1109280</v>
      </c>
      <c r="C33" s="1947">
        <f>SUM(C8:C32)</f>
        <v>415547</v>
      </c>
      <c r="D33" s="1947">
        <f>SUM(D8:D32)</f>
        <v>693733</v>
      </c>
      <c r="E33" s="1948"/>
      <c r="F33" s="1949" t="s">
        <v>15</v>
      </c>
      <c r="J33" s="2335"/>
    </row>
    <row r="34" spans="2:13" ht="18" customHeight="1">
      <c r="B34" s="2166">
        <f t="shared" si="0"/>
        <v>69740</v>
      </c>
      <c r="C34" s="2167">
        <v>13707</v>
      </c>
      <c r="D34" s="2167">
        <v>56033</v>
      </c>
      <c r="E34" s="1944"/>
      <c r="F34" s="1950" t="s">
        <v>17</v>
      </c>
    </row>
    <row r="35" spans="2:13" ht="18" customHeight="1">
      <c r="B35" s="2166">
        <f t="shared" si="0"/>
        <v>20652</v>
      </c>
      <c r="C35" s="2168">
        <v>9977</v>
      </c>
      <c r="D35" s="2168">
        <v>10675</v>
      </c>
      <c r="E35" s="1944"/>
      <c r="F35" s="1945" t="s">
        <v>16</v>
      </c>
    </row>
    <row r="36" spans="2:13" ht="18" customHeight="1">
      <c r="B36" s="2166">
        <f t="shared" si="0"/>
        <v>4200</v>
      </c>
      <c r="C36" s="2168">
        <v>1346</v>
      </c>
      <c r="D36" s="2168">
        <v>2854</v>
      </c>
      <c r="E36" s="1944"/>
      <c r="F36" s="1945" t="s">
        <v>18</v>
      </c>
    </row>
    <row r="37" spans="2:13" ht="18" customHeight="1" thickBot="1">
      <c r="B37" s="2166">
        <f t="shared" si="0"/>
        <v>519</v>
      </c>
      <c r="C37" s="2169">
        <v>145</v>
      </c>
      <c r="D37" s="2169">
        <v>374</v>
      </c>
      <c r="E37" s="1944"/>
      <c r="F37" s="1946" t="s">
        <v>19</v>
      </c>
    </row>
    <row r="38" spans="2:13" ht="24.75" customHeight="1" thickBot="1">
      <c r="B38" s="2334">
        <f t="shared" si="0"/>
        <v>95111</v>
      </c>
      <c r="C38" s="1947">
        <f>SUM(C34:C37)</f>
        <v>25175</v>
      </c>
      <c r="D38" s="1947">
        <f>SUM(D34:D37)</f>
        <v>69936</v>
      </c>
      <c r="E38" s="1948"/>
      <c r="F38" s="1949" t="s">
        <v>1255</v>
      </c>
    </row>
    <row r="39" spans="2:13" ht="24.75" customHeight="1">
      <c r="B39" s="2170"/>
      <c r="C39" s="2170"/>
      <c r="D39" s="2170"/>
      <c r="E39" s="1948"/>
      <c r="F39" s="2171"/>
      <c r="J39" s="2335"/>
    </row>
    <row r="40" spans="2:13" ht="24.75" customHeight="1">
      <c r="B40" s="2174"/>
      <c r="C40" s="2174"/>
      <c r="D40" s="2174"/>
      <c r="E40" s="2175"/>
      <c r="F40" s="2173"/>
    </row>
    <row r="41" spans="2:13" ht="24.75" customHeight="1">
      <c r="B41" s="2174"/>
      <c r="C41" s="2174"/>
      <c r="D41" s="2174"/>
      <c r="E41" s="2175"/>
      <c r="F41" s="2173"/>
    </row>
    <row r="42" spans="2:13" ht="24.75" customHeight="1">
      <c r="B42" s="2174"/>
      <c r="C42" s="2174"/>
      <c r="D42" s="2174"/>
      <c r="E42" s="2175"/>
      <c r="F42" s="2192">
        <v>141</v>
      </c>
    </row>
    <row r="43" spans="2:13" ht="24.75" customHeight="1">
      <c r="B43" s="2177"/>
      <c r="C43" s="2174"/>
      <c r="D43" s="2174"/>
      <c r="E43" s="1948"/>
      <c r="F43" s="2176"/>
      <c r="G43" s="2172"/>
    </row>
    <row r="44" spans="2:13" ht="18" customHeight="1">
      <c r="B44" s="2166">
        <f t="shared" ref="B44:B79" si="1">C44+D44</f>
        <v>20550</v>
      </c>
      <c r="C44" s="2178">
        <v>7633</v>
      </c>
      <c r="D44" s="2168">
        <v>12917</v>
      </c>
      <c r="E44" s="1944"/>
      <c r="F44" s="1950" t="s">
        <v>1256</v>
      </c>
    </row>
    <row r="45" spans="2:13" ht="18" customHeight="1">
      <c r="B45" s="2166">
        <f t="shared" si="1"/>
        <v>3029</v>
      </c>
      <c r="C45" s="2168">
        <v>1623</v>
      </c>
      <c r="D45" s="2168">
        <v>1406</v>
      </c>
      <c r="E45" s="1944"/>
      <c r="F45" s="1945" t="s">
        <v>20</v>
      </c>
    </row>
    <row r="46" spans="2:13" ht="18" customHeight="1">
      <c r="B46" s="2166">
        <f t="shared" si="1"/>
        <v>0</v>
      </c>
      <c r="C46" s="2168"/>
      <c r="D46" s="2168"/>
      <c r="E46" s="1944"/>
      <c r="F46" s="1945" t="s">
        <v>21</v>
      </c>
      <c r="M46" s="2335"/>
    </row>
    <row r="47" spans="2:13" ht="18" customHeight="1">
      <c r="B47" s="2166">
        <f t="shared" si="1"/>
        <v>1297</v>
      </c>
      <c r="C47" s="2168">
        <v>715</v>
      </c>
      <c r="D47" s="2168">
        <v>582</v>
      </c>
      <c r="E47" s="1944"/>
      <c r="F47" s="1945" t="s">
        <v>22</v>
      </c>
    </row>
    <row r="48" spans="2:13" ht="18" customHeight="1">
      <c r="B48" s="2166">
        <f t="shared" si="1"/>
        <v>0</v>
      </c>
      <c r="C48" s="2168"/>
      <c r="D48" s="2168"/>
      <c r="E48" s="1944"/>
      <c r="F48" s="1945" t="s">
        <v>23</v>
      </c>
    </row>
    <row r="49" spans="2:6" ht="18" customHeight="1">
      <c r="B49" s="2166">
        <f t="shared" si="1"/>
        <v>230</v>
      </c>
      <c r="C49" s="2168">
        <v>87</v>
      </c>
      <c r="D49" s="2168">
        <v>143</v>
      </c>
      <c r="E49" s="1944"/>
      <c r="F49" s="1945" t="s">
        <v>24</v>
      </c>
    </row>
    <row r="50" spans="2:6" ht="18" customHeight="1">
      <c r="B50" s="2166">
        <f t="shared" si="1"/>
        <v>917</v>
      </c>
      <c r="C50" s="2168">
        <v>596</v>
      </c>
      <c r="D50" s="2168">
        <v>321</v>
      </c>
      <c r="E50" s="1944"/>
      <c r="F50" s="1945" t="s">
        <v>1257</v>
      </c>
    </row>
    <row r="51" spans="2:6" ht="18" customHeight="1" thickBot="1">
      <c r="B51" s="2166">
        <f t="shared" si="1"/>
        <v>25472</v>
      </c>
      <c r="C51" s="2169">
        <v>11635</v>
      </c>
      <c r="D51" s="2169">
        <v>13837</v>
      </c>
      <c r="E51" s="1944"/>
      <c r="F51" s="1946" t="s">
        <v>1258</v>
      </c>
    </row>
    <row r="52" spans="2:6" ht="25.5" customHeight="1" thickBot="1">
      <c r="B52" s="2334">
        <f t="shared" si="1"/>
        <v>22831</v>
      </c>
      <c r="C52" s="1947">
        <v>8554</v>
      </c>
      <c r="D52" s="1947">
        <v>14277</v>
      </c>
      <c r="E52" s="1948"/>
      <c r="F52" s="1949" t="s">
        <v>1259</v>
      </c>
    </row>
    <row r="53" spans="2:6" ht="24.75" customHeight="1" thickBot="1">
      <c r="B53" s="2334">
        <f t="shared" si="1"/>
        <v>74326</v>
      </c>
      <c r="C53" s="1947">
        <f>SUM(C44:C52)</f>
        <v>30843</v>
      </c>
      <c r="D53" s="1947">
        <f>SUM(D44:D52)</f>
        <v>43483</v>
      </c>
      <c r="E53" s="1948"/>
      <c r="F53" s="1949" t="s">
        <v>1260</v>
      </c>
    </row>
    <row r="54" spans="2:6" ht="18" customHeight="1">
      <c r="B54" s="2166">
        <f t="shared" si="1"/>
        <v>24966</v>
      </c>
      <c r="C54" s="2167">
        <v>9339</v>
      </c>
      <c r="D54" s="2167">
        <v>15627</v>
      </c>
      <c r="E54" s="1944"/>
      <c r="F54" s="1950" t="s">
        <v>25</v>
      </c>
    </row>
    <row r="55" spans="2:6" ht="18" customHeight="1">
      <c r="B55" s="2166">
        <f t="shared" si="1"/>
        <v>476</v>
      </c>
      <c r="C55" s="2168">
        <v>201</v>
      </c>
      <c r="D55" s="2168">
        <v>275</v>
      </c>
      <c r="E55" s="1944"/>
      <c r="F55" s="1945" t="s">
        <v>1261</v>
      </c>
    </row>
    <row r="56" spans="2:6" ht="18" customHeight="1">
      <c r="B56" s="2166">
        <f t="shared" si="1"/>
        <v>34</v>
      </c>
      <c r="C56" s="2168">
        <v>8</v>
      </c>
      <c r="D56" s="2168">
        <v>26</v>
      </c>
      <c r="E56" s="1944"/>
      <c r="F56" s="1945" t="s">
        <v>26</v>
      </c>
    </row>
    <row r="57" spans="2:6" ht="18" customHeight="1">
      <c r="B57" s="2166">
        <f t="shared" si="1"/>
        <v>36</v>
      </c>
      <c r="C57" s="2168">
        <v>11</v>
      </c>
      <c r="D57" s="2168">
        <v>25</v>
      </c>
      <c r="E57" s="1944"/>
      <c r="F57" s="1945" t="s">
        <v>1262</v>
      </c>
    </row>
    <row r="58" spans="2:6" ht="18" customHeight="1" thickBot="1">
      <c r="B58" s="2166">
        <f t="shared" si="1"/>
        <v>16692</v>
      </c>
      <c r="C58" s="2169">
        <v>7144</v>
      </c>
      <c r="D58" s="2169">
        <v>9548</v>
      </c>
      <c r="E58" s="1944"/>
      <c r="F58" s="1946" t="s">
        <v>1263</v>
      </c>
    </row>
    <row r="59" spans="2:6" ht="24" customHeight="1" thickBot="1">
      <c r="B59" s="2334">
        <f t="shared" si="1"/>
        <v>42204</v>
      </c>
      <c r="C59" s="1947">
        <f>SUM(C54:C58)</f>
        <v>16703</v>
      </c>
      <c r="D59" s="1947">
        <f>SUM(D54:D58)</f>
        <v>25501</v>
      </c>
      <c r="E59" s="1948"/>
      <c r="F59" s="1949" t="s">
        <v>1264</v>
      </c>
    </row>
    <row r="60" spans="2:6" ht="18" customHeight="1">
      <c r="B60" s="2166">
        <f t="shared" si="1"/>
        <v>33</v>
      </c>
      <c r="C60" s="2167">
        <v>8</v>
      </c>
      <c r="D60" s="2167">
        <v>25</v>
      </c>
      <c r="E60" s="1944"/>
      <c r="F60" s="1950" t="s">
        <v>27</v>
      </c>
    </row>
    <row r="61" spans="2:6" ht="18" customHeight="1">
      <c r="B61" s="2166">
        <f t="shared" si="1"/>
        <v>644</v>
      </c>
      <c r="C61" s="2168">
        <v>222</v>
      </c>
      <c r="D61" s="2168">
        <v>422</v>
      </c>
      <c r="E61" s="1944"/>
      <c r="F61" s="1945" t="s">
        <v>28</v>
      </c>
    </row>
    <row r="62" spans="2:6" ht="18" customHeight="1">
      <c r="B62" s="2166">
        <f t="shared" si="1"/>
        <v>306</v>
      </c>
      <c r="C62" s="2168">
        <v>95</v>
      </c>
      <c r="D62" s="2168">
        <v>211</v>
      </c>
      <c r="E62" s="1944"/>
      <c r="F62" s="1945" t="s">
        <v>29</v>
      </c>
    </row>
    <row r="63" spans="2:6" ht="18" customHeight="1">
      <c r="B63" s="2166">
        <f t="shared" si="1"/>
        <v>13</v>
      </c>
      <c r="C63" s="2168">
        <v>9</v>
      </c>
      <c r="D63" s="2168">
        <v>4</v>
      </c>
      <c r="E63" s="1944"/>
      <c r="F63" s="1945" t="s">
        <v>30</v>
      </c>
    </row>
    <row r="64" spans="2:6" ht="18" customHeight="1">
      <c r="B64" s="2166">
        <f t="shared" si="1"/>
        <v>49</v>
      </c>
      <c r="C64" s="2168">
        <v>21</v>
      </c>
      <c r="D64" s="2168">
        <v>28</v>
      </c>
      <c r="E64" s="1944"/>
      <c r="F64" s="1945" t="s">
        <v>31</v>
      </c>
    </row>
    <row r="65" spans="2:6" ht="18" customHeight="1">
      <c r="B65" s="2166">
        <f t="shared" si="1"/>
        <v>439</v>
      </c>
      <c r="C65" s="2168">
        <v>145</v>
      </c>
      <c r="D65" s="2168">
        <v>294</v>
      </c>
      <c r="E65" s="1944"/>
      <c r="F65" s="1945" t="s">
        <v>1265</v>
      </c>
    </row>
    <row r="66" spans="2:6" ht="18" customHeight="1">
      <c r="B66" s="2166">
        <f t="shared" si="1"/>
        <v>81</v>
      </c>
      <c r="C66" s="2168">
        <v>33</v>
      </c>
      <c r="D66" s="2168">
        <v>48</v>
      </c>
      <c r="E66" s="1944"/>
      <c r="F66" s="1945" t="s">
        <v>1266</v>
      </c>
    </row>
    <row r="67" spans="2:6" ht="18" customHeight="1" thickBot="1">
      <c r="B67" s="2166">
        <f t="shared" si="1"/>
        <v>78</v>
      </c>
      <c r="C67" s="2169">
        <v>33</v>
      </c>
      <c r="D67" s="2169">
        <v>45</v>
      </c>
      <c r="E67" s="1944"/>
      <c r="F67" s="1946" t="s">
        <v>1263</v>
      </c>
    </row>
    <row r="68" spans="2:6" ht="23.25" customHeight="1" thickBot="1">
      <c r="B68" s="2336">
        <f t="shared" si="1"/>
        <v>1643</v>
      </c>
      <c r="C68" s="1947">
        <f>SUM(C60:C67)</f>
        <v>566</v>
      </c>
      <c r="D68" s="1947">
        <f>SUM(D60:D67)</f>
        <v>1077</v>
      </c>
      <c r="E68" s="1948"/>
      <c r="F68" s="1949" t="s">
        <v>1267</v>
      </c>
    </row>
    <row r="69" spans="2:6" ht="18" customHeight="1">
      <c r="B69" s="2166">
        <f t="shared" si="1"/>
        <v>126</v>
      </c>
      <c r="C69" s="2167">
        <v>8</v>
      </c>
      <c r="D69" s="2167">
        <v>118</v>
      </c>
      <c r="E69" s="1944"/>
      <c r="F69" s="1950" t="s">
        <v>1268</v>
      </c>
    </row>
    <row r="70" spans="2:6" ht="18" customHeight="1">
      <c r="B70" s="2166">
        <f t="shared" si="1"/>
        <v>718</v>
      </c>
      <c r="C70" s="2168">
        <f>195+2+2+18</f>
        <v>217</v>
      </c>
      <c r="D70" s="2168">
        <f>356+5+4+136</f>
        <v>501</v>
      </c>
      <c r="E70" s="1944"/>
      <c r="F70" s="1945" t="s">
        <v>1269</v>
      </c>
    </row>
    <row r="71" spans="2:6" ht="18" customHeight="1">
      <c r="B71" s="2166">
        <f t="shared" si="1"/>
        <v>159</v>
      </c>
      <c r="C71" s="2168">
        <v>29</v>
      </c>
      <c r="D71" s="2168">
        <v>130</v>
      </c>
      <c r="E71" s="1944"/>
      <c r="F71" s="1945" t="s">
        <v>32</v>
      </c>
    </row>
    <row r="72" spans="2:6" ht="18" customHeight="1">
      <c r="B72" s="2166">
        <f t="shared" si="1"/>
        <v>91</v>
      </c>
      <c r="C72" s="2168">
        <v>0</v>
      </c>
      <c r="D72" s="2168">
        <v>91</v>
      </c>
      <c r="E72" s="1944"/>
      <c r="F72" s="1945" t="s">
        <v>33</v>
      </c>
    </row>
    <row r="73" spans="2:6" ht="18" customHeight="1">
      <c r="B73" s="2166">
        <f t="shared" si="1"/>
        <v>321</v>
      </c>
      <c r="C73" s="2168">
        <v>32</v>
      </c>
      <c r="D73" s="2168">
        <v>289</v>
      </c>
      <c r="E73" s="1944"/>
      <c r="F73" s="1945" t="s">
        <v>34</v>
      </c>
    </row>
    <row r="74" spans="2:6" ht="18" customHeight="1">
      <c r="B74" s="2166">
        <f t="shared" si="1"/>
        <v>79</v>
      </c>
      <c r="C74" s="2168">
        <v>10</v>
      </c>
      <c r="D74" s="2168">
        <v>69</v>
      </c>
      <c r="E74" s="1944"/>
      <c r="F74" s="1945" t="s">
        <v>35</v>
      </c>
    </row>
    <row r="75" spans="2:6" ht="18" customHeight="1">
      <c r="B75" s="2166">
        <f t="shared" si="1"/>
        <v>1251</v>
      </c>
      <c r="C75" s="2168">
        <v>323</v>
      </c>
      <c r="D75" s="2168">
        <v>928</v>
      </c>
      <c r="E75" s="1944"/>
      <c r="F75" s="1945" t="s">
        <v>1270</v>
      </c>
    </row>
    <row r="76" spans="2:6" ht="18" customHeight="1">
      <c r="B76" s="2166">
        <f t="shared" si="1"/>
        <v>46</v>
      </c>
      <c r="C76" s="2168">
        <v>22</v>
      </c>
      <c r="D76" s="2168">
        <v>24</v>
      </c>
      <c r="E76" s="1944"/>
      <c r="F76" s="1945" t="s">
        <v>1271</v>
      </c>
    </row>
    <row r="77" spans="2:6" ht="18" customHeight="1" thickBot="1">
      <c r="B77" s="2166">
        <f t="shared" si="1"/>
        <v>335</v>
      </c>
      <c r="C77" s="2168">
        <v>131</v>
      </c>
      <c r="D77" s="2168">
        <v>204</v>
      </c>
      <c r="E77" s="1944"/>
      <c r="F77" s="1945" t="s">
        <v>1272</v>
      </c>
    </row>
    <row r="78" spans="2:6" ht="24" customHeight="1" thickBot="1">
      <c r="B78" s="2336">
        <f t="shared" si="1"/>
        <v>3126</v>
      </c>
      <c r="C78" s="1947">
        <f>SUM(C69:C77)</f>
        <v>772</v>
      </c>
      <c r="D78" s="1947">
        <f>SUM(D69:D77)</f>
        <v>2354</v>
      </c>
      <c r="E78" s="1948"/>
      <c r="F78" s="1949" t="s">
        <v>36</v>
      </c>
    </row>
    <row r="79" spans="2:6" ht="27.75" customHeight="1" thickBot="1">
      <c r="B79" s="2337">
        <f t="shared" si="1"/>
        <v>1325690</v>
      </c>
      <c r="C79" s="1951">
        <f>C78+C68+C59+C53+C38+C33</f>
        <v>489606</v>
      </c>
      <c r="D79" s="1951">
        <f>D78+D68+D59+D53+D38+D33</f>
        <v>836084</v>
      </c>
      <c r="E79" s="1952"/>
      <c r="F79" s="1953" t="s">
        <v>1273</v>
      </c>
    </row>
    <row r="80" spans="2:6">
      <c r="B80" s="1959"/>
    </row>
  </sheetData>
  <mergeCells count="1">
    <mergeCell ref="B4:F4"/>
  </mergeCells>
  <pageMargins left="1.08" right="0.25" top="0.33" bottom="0.75" header="0.27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O34"/>
  <sheetViews>
    <sheetView view="pageLayout" topLeftCell="B1" zoomScaleNormal="80" workbookViewId="0">
      <selection activeCell="C22" sqref="C22"/>
    </sheetView>
  </sheetViews>
  <sheetFormatPr baseColWidth="10" defaultColWidth="11.42578125" defaultRowHeight="12.75"/>
  <cols>
    <col min="1" max="1" width="3.42578125" style="437" hidden="1" customWidth="1"/>
    <col min="2" max="2" width="27.28515625" style="437" customWidth="1"/>
    <col min="3" max="11" width="13.42578125" style="437" customWidth="1"/>
    <col min="12" max="254" width="11.42578125" style="437"/>
    <col min="255" max="255" width="3.42578125" style="437" customWidth="1"/>
    <col min="256" max="256" width="15.42578125" style="437" customWidth="1"/>
    <col min="257" max="257" width="11.42578125" style="437" customWidth="1"/>
    <col min="258" max="258" width="19.140625" style="437" customWidth="1"/>
    <col min="259" max="259" width="11.42578125" style="437" customWidth="1"/>
    <col min="260" max="260" width="14.42578125" style="437" customWidth="1"/>
    <col min="261" max="261" width="11.42578125" style="437" customWidth="1"/>
    <col min="262" max="262" width="10.42578125" style="437" customWidth="1"/>
    <col min="263" max="263" width="15.85546875" style="437" customWidth="1"/>
    <col min="264" max="264" width="11.42578125" style="437" customWidth="1"/>
    <col min="265" max="265" width="13.28515625" style="437" customWidth="1"/>
    <col min="266" max="510" width="11.42578125" style="437"/>
    <col min="511" max="511" width="3.42578125" style="437" customWidth="1"/>
    <col min="512" max="512" width="15.42578125" style="437" customWidth="1"/>
    <col min="513" max="513" width="11.42578125" style="437" customWidth="1"/>
    <col min="514" max="514" width="19.140625" style="437" customWidth="1"/>
    <col min="515" max="515" width="11.42578125" style="437" customWidth="1"/>
    <col min="516" max="516" width="14.42578125" style="437" customWidth="1"/>
    <col min="517" max="517" width="11.42578125" style="437" customWidth="1"/>
    <col min="518" max="518" width="10.42578125" style="437" customWidth="1"/>
    <col min="519" max="519" width="15.85546875" style="437" customWidth="1"/>
    <col min="520" max="520" width="11.42578125" style="437" customWidth="1"/>
    <col min="521" max="521" width="13.28515625" style="437" customWidth="1"/>
    <col min="522" max="766" width="11.42578125" style="437"/>
    <col min="767" max="767" width="3.42578125" style="437" customWidth="1"/>
    <col min="768" max="768" width="15.42578125" style="437" customWidth="1"/>
    <col min="769" max="769" width="11.42578125" style="437" customWidth="1"/>
    <col min="770" max="770" width="19.140625" style="437" customWidth="1"/>
    <col min="771" max="771" width="11.42578125" style="437" customWidth="1"/>
    <col min="772" max="772" width="14.42578125" style="437" customWidth="1"/>
    <col min="773" max="773" width="11.42578125" style="437" customWidth="1"/>
    <col min="774" max="774" width="10.42578125" style="437" customWidth="1"/>
    <col min="775" max="775" width="15.85546875" style="437" customWidth="1"/>
    <col min="776" max="776" width="11.42578125" style="437" customWidth="1"/>
    <col min="777" max="777" width="13.28515625" style="437" customWidth="1"/>
    <col min="778" max="1022" width="11.42578125" style="437"/>
    <col min="1023" max="1023" width="3.42578125" style="437" customWidth="1"/>
    <col min="1024" max="1024" width="15.42578125" style="437" customWidth="1"/>
    <col min="1025" max="1025" width="11.42578125" style="437" customWidth="1"/>
    <col min="1026" max="1026" width="19.140625" style="437" customWidth="1"/>
    <col min="1027" max="1027" width="11.42578125" style="437" customWidth="1"/>
    <col min="1028" max="1028" width="14.42578125" style="437" customWidth="1"/>
    <col min="1029" max="1029" width="11.42578125" style="437" customWidth="1"/>
    <col min="1030" max="1030" width="10.42578125" style="437" customWidth="1"/>
    <col min="1031" max="1031" width="15.85546875" style="437" customWidth="1"/>
    <col min="1032" max="1032" width="11.42578125" style="437" customWidth="1"/>
    <col min="1033" max="1033" width="13.28515625" style="437" customWidth="1"/>
    <col min="1034" max="1278" width="11.42578125" style="437"/>
    <col min="1279" max="1279" width="3.42578125" style="437" customWidth="1"/>
    <col min="1280" max="1280" width="15.42578125" style="437" customWidth="1"/>
    <col min="1281" max="1281" width="11.42578125" style="437" customWidth="1"/>
    <col min="1282" max="1282" width="19.140625" style="437" customWidth="1"/>
    <col min="1283" max="1283" width="11.42578125" style="437" customWidth="1"/>
    <col min="1284" max="1284" width="14.42578125" style="437" customWidth="1"/>
    <col min="1285" max="1285" width="11.42578125" style="437" customWidth="1"/>
    <col min="1286" max="1286" width="10.42578125" style="437" customWidth="1"/>
    <col min="1287" max="1287" width="15.85546875" style="437" customWidth="1"/>
    <col min="1288" max="1288" width="11.42578125" style="437" customWidth="1"/>
    <col min="1289" max="1289" width="13.28515625" style="437" customWidth="1"/>
    <col min="1290" max="1534" width="11.42578125" style="437"/>
    <col min="1535" max="1535" width="3.42578125" style="437" customWidth="1"/>
    <col min="1536" max="1536" width="15.42578125" style="437" customWidth="1"/>
    <col min="1537" max="1537" width="11.42578125" style="437" customWidth="1"/>
    <col min="1538" max="1538" width="19.140625" style="437" customWidth="1"/>
    <col min="1539" max="1539" width="11.42578125" style="437" customWidth="1"/>
    <col min="1540" max="1540" width="14.42578125" style="437" customWidth="1"/>
    <col min="1541" max="1541" width="11.42578125" style="437" customWidth="1"/>
    <col min="1542" max="1542" width="10.42578125" style="437" customWidth="1"/>
    <col min="1543" max="1543" width="15.85546875" style="437" customWidth="1"/>
    <col min="1544" max="1544" width="11.42578125" style="437" customWidth="1"/>
    <col min="1545" max="1545" width="13.28515625" style="437" customWidth="1"/>
    <col min="1546" max="1790" width="11.42578125" style="437"/>
    <col min="1791" max="1791" width="3.42578125" style="437" customWidth="1"/>
    <col min="1792" max="1792" width="15.42578125" style="437" customWidth="1"/>
    <col min="1793" max="1793" width="11.42578125" style="437" customWidth="1"/>
    <col min="1794" max="1794" width="19.140625" style="437" customWidth="1"/>
    <col min="1795" max="1795" width="11.42578125" style="437" customWidth="1"/>
    <col min="1796" max="1796" width="14.42578125" style="437" customWidth="1"/>
    <col min="1797" max="1797" width="11.42578125" style="437" customWidth="1"/>
    <col min="1798" max="1798" width="10.42578125" style="437" customWidth="1"/>
    <col min="1799" max="1799" width="15.85546875" style="437" customWidth="1"/>
    <col min="1800" max="1800" width="11.42578125" style="437" customWidth="1"/>
    <col min="1801" max="1801" width="13.28515625" style="437" customWidth="1"/>
    <col min="1802" max="2046" width="11.42578125" style="437"/>
    <col min="2047" max="2047" width="3.42578125" style="437" customWidth="1"/>
    <col min="2048" max="2048" width="15.42578125" style="437" customWidth="1"/>
    <col min="2049" max="2049" width="11.42578125" style="437" customWidth="1"/>
    <col min="2050" max="2050" width="19.140625" style="437" customWidth="1"/>
    <col min="2051" max="2051" width="11.42578125" style="437" customWidth="1"/>
    <col min="2052" max="2052" width="14.42578125" style="437" customWidth="1"/>
    <col min="2053" max="2053" width="11.42578125" style="437" customWidth="1"/>
    <col min="2054" max="2054" width="10.42578125" style="437" customWidth="1"/>
    <col min="2055" max="2055" width="15.85546875" style="437" customWidth="1"/>
    <col min="2056" max="2056" width="11.42578125" style="437" customWidth="1"/>
    <col min="2057" max="2057" width="13.28515625" style="437" customWidth="1"/>
    <col min="2058" max="2302" width="11.42578125" style="437"/>
    <col min="2303" max="2303" width="3.42578125" style="437" customWidth="1"/>
    <col min="2304" max="2304" width="15.42578125" style="437" customWidth="1"/>
    <col min="2305" max="2305" width="11.42578125" style="437" customWidth="1"/>
    <col min="2306" max="2306" width="19.140625" style="437" customWidth="1"/>
    <col min="2307" max="2307" width="11.42578125" style="437" customWidth="1"/>
    <col min="2308" max="2308" width="14.42578125" style="437" customWidth="1"/>
    <col min="2309" max="2309" width="11.42578125" style="437" customWidth="1"/>
    <col min="2310" max="2310" width="10.42578125" style="437" customWidth="1"/>
    <col min="2311" max="2311" width="15.85546875" style="437" customWidth="1"/>
    <col min="2312" max="2312" width="11.42578125" style="437" customWidth="1"/>
    <col min="2313" max="2313" width="13.28515625" style="437" customWidth="1"/>
    <col min="2314" max="2558" width="11.42578125" style="437"/>
    <col min="2559" max="2559" width="3.42578125" style="437" customWidth="1"/>
    <col min="2560" max="2560" width="15.42578125" style="437" customWidth="1"/>
    <col min="2561" max="2561" width="11.42578125" style="437" customWidth="1"/>
    <col min="2562" max="2562" width="19.140625" style="437" customWidth="1"/>
    <col min="2563" max="2563" width="11.42578125" style="437" customWidth="1"/>
    <col min="2564" max="2564" width="14.42578125" style="437" customWidth="1"/>
    <col min="2565" max="2565" width="11.42578125" style="437" customWidth="1"/>
    <col min="2566" max="2566" width="10.42578125" style="437" customWidth="1"/>
    <col min="2567" max="2567" width="15.85546875" style="437" customWidth="1"/>
    <col min="2568" max="2568" width="11.42578125" style="437" customWidth="1"/>
    <col min="2569" max="2569" width="13.28515625" style="437" customWidth="1"/>
    <col min="2570" max="2814" width="11.42578125" style="437"/>
    <col min="2815" max="2815" width="3.42578125" style="437" customWidth="1"/>
    <col min="2816" max="2816" width="15.42578125" style="437" customWidth="1"/>
    <col min="2817" max="2817" width="11.42578125" style="437" customWidth="1"/>
    <col min="2818" max="2818" width="19.140625" style="437" customWidth="1"/>
    <col min="2819" max="2819" width="11.42578125" style="437" customWidth="1"/>
    <col min="2820" max="2820" width="14.42578125" style="437" customWidth="1"/>
    <col min="2821" max="2821" width="11.42578125" style="437" customWidth="1"/>
    <col min="2822" max="2822" width="10.42578125" style="437" customWidth="1"/>
    <col min="2823" max="2823" width="15.85546875" style="437" customWidth="1"/>
    <col min="2824" max="2824" width="11.42578125" style="437" customWidth="1"/>
    <col min="2825" max="2825" width="13.28515625" style="437" customWidth="1"/>
    <col min="2826" max="3070" width="11.42578125" style="437"/>
    <col min="3071" max="3071" width="3.42578125" style="437" customWidth="1"/>
    <col min="3072" max="3072" width="15.42578125" style="437" customWidth="1"/>
    <col min="3073" max="3073" width="11.42578125" style="437" customWidth="1"/>
    <col min="3074" max="3074" width="19.140625" style="437" customWidth="1"/>
    <col min="3075" max="3075" width="11.42578125" style="437" customWidth="1"/>
    <col min="3076" max="3076" width="14.42578125" style="437" customWidth="1"/>
    <col min="3077" max="3077" width="11.42578125" style="437" customWidth="1"/>
    <col min="3078" max="3078" width="10.42578125" style="437" customWidth="1"/>
    <col min="3079" max="3079" width="15.85546875" style="437" customWidth="1"/>
    <col min="3080" max="3080" width="11.42578125" style="437" customWidth="1"/>
    <col min="3081" max="3081" width="13.28515625" style="437" customWidth="1"/>
    <col min="3082" max="3326" width="11.42578125" style="437"/>
    <col min="3327" max="3327" width="3.42578125" style="437" customWidth="1"/>
    <col min="3328" max="3328" width="15.42578125" style="437" customWidth="1"/>
    <col min="3329" max="3329" width="11.42578125" style="437" customWidth="1"/>
    <col min="3330" max="3330" width="19.140625" style="437" customWidth="1"/>
    <col min="3331" max="3331" width="11.42578125" style="437" customWidth="1"/>
    <col min="3332" max="3332" width="14.42578125" style="437" customWidth="1"/>
    <col min="3333" max="3333" width="11.42578125" style="437" customWidth="1"/>
    <col min="3334" max="3334" width="10.42578125" style="437" customWidth="1"/>
    <col min="3335" max="3335" width="15.85546875" style="437" customWidth="1"/>
    <col min="3336" max="3336" width="11.42578125" style="437" customWidth="1"/>
    <col min="3337" max="3337" width="13.28515625" style="437" customWidth="1"/>
    <col min="3338" max="3582" width="11.42578125" style="437"/>
    <col min="3583" max="3583" width="3.42578125" style="437" customWidth="1"/>
    <col min="3584" max="3584" width="15.42578125" style="437" customWidth="1"/>
    <col min="3585" max="3585" width="11.42578125" style="437" customWidth="1"/>
    <col min="3586" max="3586" width="19.140625" style="437" customWidth="1"/>
    <col min="3587" max="3587" width="11.42578125" style="437" customWidth="1"/>
    <col min="3588" max="3588" width="14.42578125" style="437" customWidth="1"/>
    <col min="3589" max="3589" width="11.42578125" style="437" customWidth="1"/>
    <col min="3590" max="3590" width="10.42578125" style="437" customWidth="1"/>
    <col min="3591" max="3591" width="15.85546875" style="437" customWidth="1"/>
    <col min="3592" max="3592" width="11.42578125" style="437" customWidth="1"/>
    <col min="3593" max="3593" width="13.28515625" style="437" customWidth="1"/>
    <col min="3594" max="3838" width="11.42578125" style="437"/>
    <col min="3839" max="3839" width="3.42578125" style="437" customWidth="1"/>
    <col min="3840" max="3840" width="15.42578125" style="437" customWidth="1"/>
    <col min="3841" max="3841" width="11.42578125" style="437" customWidth="1"/>
    <col min="3842" max="3842" width="19.140625" style="437" customWidth="1"/>
    <col min="3843" max="3843" width="11.42578125" style="437" customWidth="1"/>
    <col min="3844" max="3844" width="14.42578125" style="437" customWidth="1"/>
    <col min="3845" max="3845" width="11.42578125" style="437" customWidth="1"/>
    <col min="3846" max="3846" width="10.42578125" style="437" customWidth="1"/>
    <col min="3847" max="3847" width="15.85546875" style="437" customWidth="1"/>
    <col min="3848" max="3848" width="11.42578125" style="437" customWidth="1"/>
    <col min="3849" max="3849" width="13.28515625" style="437" customWidth="1"/>
    <col min="3850" max="4094" width="11.42578125" style="437"/>
    <col min="4095" max="4095" width="3.42578125" style="437" customWidth="1"/>
    <col min="4096" max="4096" width="15.42578125" style="437" customWidth="1"/>
    <col min="4097" max="4097" width="11.42578125" style="437" customWidth="1"/>
    <col min="4098" max="4098" width="19.140625" style="437" customWidth="1"/>
    <col min="4099" max="4099" width="11.42578125" style="437" customWidth="1"/>
    <col min="4100" max="4100" width="14.42578125" style="437" customWidth="1"/>
    <col min="4101" max="4101" width="11.42578125" style="437" customWidth="1"/>
    <col min="4102" max="4102" width="10.42578125" style="437" customWidth="1"/>
    <col min="4103" max="4103" width="15.85546875" style="437" customWidth="1"/>
    <col min="4104" max="4104" width="11.42578125" style="437" customWidth="1"/>
    <col min="4105" max="4105" width="13.28515625" style="437" customWidth="1"/>
    <col min="4106" max="4350" width="11.42578125" style="437"/>
    <col min="4351" max="4351" width="3.42578125" style="437" customWidth="1"/>
    <col min="4352" max="4352" width="15.42578125" style="437" customWidth="1"/>
    <col min="4353" max="4353" width="11.42578125" style="437" customWidth="1"/>
    <col min="4354" max="4354" width="19.140625" style="437" customWidth="1"/>
    <col min="4355" max="4355" width="11.42578125" style="437" customWidth="1"/>
    <col min="4356" max="4356" width="14.42578125" style="437" customWidth="1"/>
    <col min="4357" max="4357" width="11.42578125" style="437" customWidth="1"/>
    <col min="4358" max="4358" width="10.42578125" style="437" customWidth="1"/>
    <col min="4359" max="4359" width="15.85546875" style="437" customWidth="1"/>
    <col min="4360" max="4360" width="11.42578125" style="437" customWidth="1"/>
    <col min="4361" max="4361" width="13.28515625" style="437" customWidth="1"/>
    <col min="4362" max="4606" width="11.42578125" style="437"/>
    <col min="4607" max="4607" width="3.42578125" style="437" customWidth="1"/>
    <col min="4608" max="4608" width="15.42578125" style="437" customWidth="1"/>
    <col min="4609" max="4609" width="11.42578125" style="437" customWidth="1"/>
    <col min="4610" max="4610" width="19.140625" style="437" customWidth="1"/>
    <col min="4611" max="4611" width="11.42578125" style="437" customWidth="1"/>
    <col min="4612" max="4612" width="14.42578125" style="437" customWidth="1"/>
    <col min="4613" max="4613" width="11.42578125" style="437" customWidth="1"/>
    <col min="4614" max="4614" width="10.42578125" style="437" customWidth="1"/>
    <col min="4615" max="4615" width="15.85546875" style="437" customWidth="1"/>
    <col min="4616" max="4616" width="11.42578125" style="437" customWidth="1"/>
    <col min="4617" max="4617" width="13.28515625" style="437" customWidth="1"/>
    <col min="4618" max="4862" width="11.42578125" style="437"/>
    <col min="4863" max="4863" width="3.42578125" style="437" customWidth="1"/>
    <col min="4864" max="4864" width="15.42578125" style="437" customWidth="1"/>
    <col min="4865" max="4865" width="11.42578125" style="437" customWidth="1"/>
    <col min="4866" max="4866" width="19.140625" style="437" customWidth="1"/>
    <col min="4867" max="4867" width="11.42578125" style="437" customWidth="1"/>
    <col min="4868" max="4868" width="14.42578125" style="437" customWidth="1"/>
    <col min="4869" max="4869" width="11.42578125" style="437" customWidth="1"/>
    <col min="4870" max="4870" width="10.42578125" style="437" customWidth="1"/>
    <col min="4871" max="4871" width="15.85546875" style="437" customWidth="1"/>
    <col min="4872" max="4872" width="11.42578125" style="437" customWidth="1"/>
    <col min="4873" max="4873" width="13.28515625" style="437" customWidth="1"/>
    <col min="4874" max="5118" width="11.42578125" style="437"/>
    <col min="5119" max="5119" width="3.42578125" style="437" customWidth="1"/>
    <col min="5120" max="5120" width="15.42578125" style="437" customWidth="1"/>
    <col min="5121" max="5121" width="11.42578125" style="437" customWidth="1"/>
    <col min="5122" max="5122" width="19.140625" style="437" customWidth="1"/>
    <col min="5123" max="5123" width="11.42578125" style="437" customWidth="1"/>
    <col min="5124" max="5124" width="14.42578125" style="437" customWidth="1"/>
    <col min="5125" max="5125" width="11.42578125" style="437" customWidth="1"/>
    <col min="5126" max="5126" width="10.42578125" style="437" customWidth="1"/>
    <col min="5127" max="5127" width="15.85546875" style="437" customWidth="1"/>
    <col min="5128" max="5128" width="11.42578125" style="437" customWidth="1"/>
    <col min="5129" max="5129" width="13.28515625" style="437" customWidth="1"/>
    <col min="5130" max="5374" width="11.42578125" style="437"/>
    <col min="5375" max="5375" width="3.42578125" style="437" customWidth="1"/>
    <col min="5376" max="5376" width="15.42578125" style="437" customWidth="1"/>
    <col min="5377" max="5377" width="11.42578125" style="437" customWidth="1"/>
    <col min="5378" max="5378" width="19.140625" style="437" customWidth="1"/>
    <col min="5379" max="5379" width="11.42578125" style="437" customWidth="1"/>
    <col min="5380" max="5380" width="14.42578125" style="437" customWidth="1"/>
    <col min="5381" max="5381" width="11.42578125" style="437" customWidth="1"/>
    <col min="5382" max="5382" width="10.42578125" style="437" customWidth="1"/>
    <col min="5383" max="5383" width="15.85546875" style="437" customWidth="1"/>
    <col min="5384" max="5384" width="11.42578125" style="437" customWidth="1"/>
    <col min="5385" max="5385" width="13.28515625" style="437" customWidth="1"/>
    <col min="5386" max="5630" width="11.42578125" style="437"/>
    <col min="5631" max="5631" width="3.42578125" style="437" customWidth="1"/>
    <col min="5632" max="5632" width="15.42578125" style="437" customWidth="1"/>
    <col min="5633" max="5633" width="11.42578125" style="437" customWidth="1"/>
    <col min="5634" max="5634" width="19.140625" style="437" customWidth="1"/>
    <col min="5635" max="5635" width="11.42578125" style="437" customWidth="1"/>
    <col min="5636" max="5636" width="14.42578125" style="437" customWidth="1"/>
    <col min="5637" max="5637" width="11.42578125" style="437" customWidth="1"/>
    <col min="5638" max="5638" width="10.42578125" style="437" customWidth="1"/>
    <col min="5639" max="5639" width="15.85546875" style="437" customWidth="1"/>
    <col min="5640" max="5640" width="11.42578125" style="437" customWidth="1"/>
    <col min="5641" max="5641" width="13.28515625" style="437" customWidth="1"/>
    <col min="5642" max="5886" width="11.42578125" style="437"/>
    <col min="5887" max="5887" width="3.42578125" style="437" customWidth="1"/>
    <col min="5888" max="5888" width="15.42578125" style="437" customWidth="1"/>
    <col min="5889" max="5889" width="11.42578125" style="437" customWidth="1"/>
    <col min="5890" max="5890" width="19.140625" style="437" customWidth="1"/>
    <col min="5891" max="5891" width="11.42578125" style="437" customWidth="1"/>
    <col min="5892" max="5892" width="14.42578125" style="437" customWidth="1"/>
    <col min="5893" max="5893" width="11.42578125" style="437" customWidth="1"/>
    <col min="5894" max="5894" width="10.42578125" style="437" customWidth="1"/>
    <col min="5895" max="5895" width="15.85546875" style="437" customWidth="1"/>
    <col min="5896" max="5896" width="11.42578125" style="437" customWidth="1"/>
    <col min="5897" max="5897" width="13.28515625" style="437" customWidth="1"/>
    <col min="5898" max="6142" width="11.42578125" style="437"/>
    <col min="6143" max="6143" width="3.42578125" style="437" customWidth="1"/>
    <col min="6144" max="6144" width="15.42578125" style="437" customWidth="1"/>
    <col min="6145" max="6145" width="11.42578125" style="437" customWidth="1"/>
    <col min="6146" max="6146" width="19.140625" style="437" customWidth="1"/>
    <col min="6147" max="6147" width="11.42578125" style="437" customWidth="1"/>
    <col min="6148" max="6148" width="14.42578125" style="437" customWidth="1"/>
    <col min="6149" max="6149" width="11.42578125" style="437" customWidth="1"/>
    <col min="6150" max="6150" width="10.42578125" style="437" customWidth="1"/>
    <col min="6151" max="6151" width="15.85546875" style="437" customWidth="1"/>
    <col min="6152" max="6152" width="11.42578125" style="437" customWidth="1"/>
    <col min="6153" max="6153" width="13.28515625" style="437" customWidth="1"/>
    <col min="6154" max="6398" width="11.42578125" style="437"/>
    <col min="6399" max="6399" width="3.42578125" style="437" customWidth="1"/>
    <col min="6400" max="6400" width="15.42578125" style="437" customWidth="1"/>
    <col min="6401" max="6401" width="11.42578125" style="437" customWidth="1"/>
    <col min="6402" max="6402" width="19.140625" style="437" customWidth="1"/>
    <col min="6403" max="6403" width="11.42578125" style="437" customWidth="1"/>
    <col min="6404" max="6404" width="14.42578125" style="437" customWidth="1"/>
    <col min="6405" max="6405" width="11.42578125" style="437" customWidth="1"/>
    <col min="6406" max="6406" width="10.42578125" style="437" customWidth="1"/>
    <col min="6407" max="6407" width="15.85546875" style="437" customWidth="1"/>
    <col min="6408" max="6408" width="11.42578125" style="437" customWidth="1"/>
    <col min="6409" max="6409" width="13.28515625" style="437" customWidth="1"/>
    <col min="6410" max="6654" width="11.42578125" style="437"/>
    <col min="6655" max="6655" width="3.42578125" style="437" customWidth="1"/>
    <col min="6656" max="6656" width="15.42578125" style="437" customWidth="1"/>
    <col min="6657" max="6657" width="11.42578125" style="437" customWidth="1"/>
    <col min="6658" max="6658" width="19.140625" style="437" customWidth="1"/>
    <col min="6659" max="6659" width="11.42578125" style="437" customWidth="1"/>
    <col min="6660" max="6660" width="14.42578125" style="437" customWidth="1"/>
    <col min="6661" max="6661" width="11.42578125" style="437" customWidth="1"/>
    <col min="6662" max="6662" width="10.42578125" style="437" customWidth="1"/>
    <col min="6663" max="6663" width="15.85546875" style="437" customWidth="1"/>
    <col min="6664" max="6664" width="11.42578125" style="437" customWidth="1"/>
    <col min="6665" max="6665" width="13.28515625" style="437" customWidth="1"/>
    <col min="6666" max="6910" width="11.42578125" style="437"/>
    <col min="6911" max="6911" width="3.42578125" style="437" customWidth="1"/>
    <col min="6912" max="6912" width="15.42578125" style="437" customWidth="1"/>
    <col min="6913" max="6913" width="11.42578125" style="437" customWidth="1"/>
    <col min="6914" max="6914" width="19.140625" style="437" customWidth="1"/>
    <col min="6915" max="6915" width="11.42578125" style="437" customWidth="1"/>
    <col min="6916" max="6916" width="14.42578125" style="437" customWidth="1"/>
    <col min="6917" max="6917" width="11.42578125" style="437" customWidth="1"/>
    <col min="6918" max="6918" width="10.42578125" style="437" customWidth="1"/>
    <col min="6919" max="6919" width="15.85546875" style="437" customWidth="1"/>
    <col min="6920" max="6920" width="11.42578125" style="437" customWidth="1"/>
    <col min="6921" max="6921" width="13.28515625" style="437" customWidth="1"/>
    <col min="6922" max="7166" width="11.42578125" style="437"/>
    <col min="7167" max="7167" width="3.42578125" style="437" customWidth="1"/>
    <col min="7168" max="7168" width="15.42578125" style="437" customWidth="1"/>
    <col min="7169" max="7169" width="11.42578125" style="437" customWidth="1"/>
    <col min="7170" max="7170" width="19.140625" style="437" customWidth="1"/>
    <col min="7171" max="7171" width="11.42578125" style="437" customWidth="1"/>
    <col min="7172" max="7172" width="14.42578125" style="437" customWidth="1"/>
    <col min="7173" max="7173" width="11.42578125" style="437" customWidth="1"/>
    <col min="7174" max="7174" width="10.42578125" style="437" customWidth="1"/>
    <col min="7175" max="7175" width="15.85546875" style="437" customWidth="1"/>
    <col min="7176" max="7176" width="11.42578125" style="437" customWidth="1"/>
    <col min="7177" max="7177" width="13.28515625" style="437" customWidth="1"/>
    <col min="7178" max="7422" width="11.42578125" style="437"/>
    <col min="7423" max="7423" width="3.42578125" style="437" customWidth="1"/>
    <col min="7424" max="7424" width="15.42578125" style="437" customWidth="1"/>
    <col min="7425" max="7425" width="11.42578125" style="437" customWidth="1"/>
    <col min="7426" max="7426" width="19.140625" style="437" customWidth="1"/>
    <col min="7427" max="7427" width="11.42578125" style="437" customWidth="1"/>
    <col min="7428" max="7428" width="14.42578125" style="437" customWidth="1"/>
    <col min="7429" max="7429" width="11.42578125" style="437" customWidth="1"/>
    <col min="7430" max="7430" width="10.42578125" style="437" customWidth="1"/>
    <col min="7431" max="7431" width="15.85546875" style="437" customWidth="1"/>
    <col min="7432" max="7432" width="11.42578125" style="437" customWidth="1"/>
    <col min="7433" max="7433" width="13.28515625" style="437" customWidth="1"/>
    <col min="7434" max="7678" width="11.42578125" style="437"/>
    <col min="7679" max="7679" width="3.42578125" style="437" customWidth="1"/>
    <col min="7680" max="7680" width="15.42578125" style="437" customWidth="1"/>
    <col min="7681" max="7681" width="11.42578125" style="437" customWidth="1"/>
    <col min="7682" max="7682" width="19.140625" style="437" customWidth="1"/>
    <col min="7683" max="7683" width="11.42578125" style="437" customWidth="1"/>
    <col min="7684" max="7684" width="14.42578125" style="437" customWidth="1"/>
    <col min="7685" max="7685" width="11.42578125" style="437" customWidth="1"/>
    <col min="7686" max="7686" width="10.42578125" style="437" customWidth="1"/>
    <col min="7687" max="7687" width="15.85546875" style="437" customWidth="1"/>
    <col min="7688" max="7688" width="11.42578125" style="437" customWidth="1"/>
    <col min="7689" max="7689" width="13.28515625" style="437" customWidth="1"/>
    <col min="7690" max="7934" width="11.42578125" style="437"/>
    <col min="7935" max="7935" width="3.42578125" style="437" customWidth="1"/>
    <col min="7936" max="7936" width="15.42578125" style="437" customWidth="1"/>
    <col min="7937" max="7937" width="11.42578125" style="437" customWidth="1"/>
    <col min="7938" max="7938" width="19.140625" style="437" customWidth="1"/>
    <col min="7939" max="7939" width="11.42578125" style="437" customWidth="1"/>
    <col min="7940" max="7940" width="14.42578125" style="437" customWidth="1"/>
    <col min="7941" max="7941" width="11.42578125" style="437" customWidth="1"/>
    <col min="7942" max="7942" width="10.42578125" style="437" customWidth="1"/>
    <col min="7943" max="7943" width="15.85546875" style="437" customWidth="1"/>
    <col min="7944" max="7944" width="11.42578125" style="437" customWidth="1"/>
    <col min="7945" max="7945" width="13.28515625" style="437" customWidth="1"/>
    <col min="7946" max="8190" width="11.42578125" style="437"/>
    <col min="8191" max="8191" width="3.42578125" style="437" customWidth="1"/>
    <col min="8192" max="8192" width="15.42578125" style="437" customWidth="1"/>
    <col min="8193" max="8193" width="11.42578125" style="437" customWidth="1"/>
    <col min="8194" max="8194" width="19.140625" style="437" customWidth="1"/>
    <col min="8195" max="8195" width="11.42578125" style="437" customWidth="1"/>
    <col min="8196" max="8196" width="14.42578125" style="437" customWidth="1"/>
    <col min="8197" max="8197" width="11.42578125" style="437" customWidth="1"/>
    <col min="8198" max="8198" width="10.42578125" style="437" customWidth="1"/>
    <col min="8199" max="8199" width="15.85546875" style="437" customWidth="1"/>
    <col min="8200" max="8200" width="11.42578125" style="437" customWidth="1"/>
    <col min="8201" max="8201" width="13.28515625" style="437" customWidth="1"/>
    <col min="8202" max="8446" width="11.42578125" style="437"/>
    <col min="8447" max="8447" width="3.42578125" style="437" customWidth="1"/>
    <col min="8448" max="8448" width="15.42578125" style="437" customWidth="1"/>
    <col min="8449" max="8449" width="11.42578125" style="437" customWidth="1"/>
    <col min="8450" max="8450" width="19.140625" style="437" customWidth="1"/>
    <col min="8451" max="8451" width="11.42578125" style="437" customWidth="1"/>
    <col min="8452" max="8452" width="14.42578125" style="437" customWidth="1"/>
    <col min="8453" max="8453" width="11.42578125" style="437" customWidth="1"/>
    <col min="8454" max="8454" width="10.42578125" style="437" customWidth="1"/>
    <col min="8455" max="8455" width="15.85546875" style="437" customWidth="1"/>
    <col min="8456" max="8456" width="11.42578125" style="437" customWidth="1"/>
    <col min="8457" max="8457" width="13.28515625" style="437" customWidth="1"/>
    <col min="8458" max="8702" width="11.42578125" style="437"/>
    <col min="8703" max="8703" width="3.42578125" style="437" customWidth="1"/>
    <col min="8704" max="8704" width="15.42578125" style="437" customWidth="1"/>
    <col min="8705" max="8705" width="11.42578125" style="437" customWidth="1"/>
    <col min="8706" max="8706" width="19.140625" style="437" customWidth="1"/>
    <col min="8707" max="8707" width="11.42578125" style="437" customWidth="1"/>
    <col min="8708" max="8708" width="14.42578125" style="437" customWidth="1"/>
    <col min="8709" max="8709" width="11.42578125" style="437" customWidth="1"/>
    <col min="8710" max="8710" width="10.42578125" style="437" customWidth="1"/>
    <col min="8711" max="8711" width="15.85546875" style="437" customWidth="1"/>
    <col min="8712" max="8712" width="11.42578125" style="437" customWidth="1"/>
    <col min="8713" max="8713" width="13.28515625" style="437" customWidth="1"/>
    <col min="8714" max="8958" width="11.42578125" style="437"/>
    <col min="8959" max="8959" width="3.42578125" style="437" customWidth="1"/>
    <col min="8960" max="8960" width="15.42578125" style="437" customWidth="1"/>
    <col min="8961" max="8961" width="11.42578125" style="437" customWidth="1"/>
    <col min="8962" max="8962" width="19.140625" style="437" customWidth="1"/>
    <col min="8963" max="8963" width="11.42578125" style="437" customWidth="1"/>
    <col min="8964" max="8964" width="14.42578125" style="437" customWidth="1"/>
    <col min="8965" max="8965" width="11.42578125" style="437" customWidth="1"/>
    <col min="8966" max="8966" width="10.42578125" style="437" customWidth="1"/>
    <col min="8967" max="8967" width="15.85546875" style="437" customWidth="1"/>
    <col min="8968" max="8968" width="11.42578125" style="437" customWidth="1"/>
    <col min="8969" max="8969" width="13.28515625" style="437" customWidth="1"/>
    <col min="8970" max="9214" width="11.42578125" style="437"/>
    <col min="9215" max="9215" width="3.42578125" style="437" customWidth="1"/>
    <col min="9216" max="9216" width="15.42578125" style="437" customWidth="1"/>
    <col min="9217" max="9217" width="11.42578125" style="437" customWidth="1"/>
    <col min="9218" max="9218" width="19.140625" style="437" customWidth="1"/>
    <col min="9219" max="9219" width="11.42578125" style="437" customWidth="1"/>
    <col min="9220" max="9220" width="14.42578125" style="437" customWidth="1"/>
    <col min="9221" max="9221" width="11.42578125" style="437" customWidth="1"/>
    <col min="9222" max="9222" width="10.42578125" style="437" customWidth="1"/>
    <col min="9223" max="9223" width="15.85546875" style="437" customWidth="1"/>
    <col min="9224" max="9224" width="11.42578125" style="437" customWidth="1"/>
    <col min="9225" max="9225" width="13.28515625" style="437" customWidth="1"/>
    <col min="9226" max="9470" width="11.42578125" style="437"/>
    <col min="9471" max="9471" width="3.42578125" style="437" customWidth="1"/>
    <col min="9472" max="9472" width="15.42578125" style="437" customWidth="1"/>
    <col min="9473" max="9473" width="11.42578125" style="437" customWidth="1"/>
    <col min="9474" max="9474" width="19.140625" style="437" customWidth="1"/>
    <col min="9475" max="9475" width="11.42578125" style="437" customWidth="1"/>
    <col min="9476" max="9476" width="14.42578125" style="437" customWidth="1"/>
    <col min="9477" max="9477" width="11.42578125" style="437" customWidth="1"/>
    <col min="9478" max="9478" width="10.42578125" style="437" customWidth="1"/>
    <col min="9479" max="9479" width="15.85546875" style="437" customWidth="1"/>
    <col min="9480" max="9480" width="11.42578125" style="437" customWidth="1"/>
    <col min="9481" max="9481" width="13.28515625" style="437" customWidth="1"/>
    <col min="9482" max="9726" width="11.42578125" style="437"/>
    <col min="9727" max="9727" width="3.42578125" style="437" customWidth="1"/>
    <col min="9728" max="9728" width="15.42578125" style="437" customWidth="1"/>
    <col min="9729" max="9729" width="11.42578125" style="437" customWidth="1"/>
    <col min="9730" max="9730" width="19.140625" style="437" customWidth="1"/>
    <col min="9731" max="9731" width="11.42578125" style="437" customWidth="1"/>
    <col min="9732" max="9732" width="14.42578125" style="437" customWidth="1"/>
    <col min="9733" max="9733" width="11.42578125" style="437" customWidth="1"/>
    <col min="9734" max="9734" width="10.42578125" style="437" customWidth="1"/>
    <col min="9735" max="9735" width="15.85546875" style="437" customWidth="1"/>
    <col min="9736" max="9736" width="11.42578125" style="437" customWidth="1"/>
    <col min="9737" max="9737" width="13.28515625" style="437" customWidth="1"/>
    <col min="9738" max="9982" width="11.42578125" style="437"/>
    <col min="9983" max="9983" width="3.42578125" style="437" customWidth="1"/>
    <col min="9984" max="9984" width="15.42578125" style="437" customWidth="1"/>
    <col min="9985" max="9985" width="11.42578125" style="437" customWidth="1"/>
    <col min="9986" max="9986" width="19.140625" style="437" customWidth="1"/>
    <col min="9987" max="9987" width="11.42578125" style="437" customWidth="1"/>
    <col min="9988" max="9988" width="14.42578125" style="437" customWidth="1"/>
    <col min="9989" max="9989" width="11.42578125" style="437" customWidth="1"/>
    <col min="9990" max="9990" width="10.42578125" style="437" customWidth="1"/>
    <col min="9991" max="9991" width="15.85546875" style="437" customWidth="1"/>
    <col min="9992" max="9992" width="11.42578125" style="437" customWidth="1"/>
    <col min="9993" max="9993" width="13.28515625" style="437" customWidth="1"/>
    <col min="9994" max="10238" width="11.42578125" style="437"/>
    <col min="10239" max="10239" width="3.42578125" style="437" customWidth="1"/>
    <col min="10240" max="10240" width="15.42578125" style="437" customWidth="1"/>
    <col min="10241" max="10241" width="11.42578125" style="437" customWidth="1"/>
    <col min="10242" max="10242" width="19.140625" style="437" customWidth="1"/>
    <col min="10243" max="10243" width="11.42578125" style="437" customWidth="1"/>
    <col min="10244" max="10244" width="14.42578125" style="437" customWidth="1"/>
    <col min="10245" max="10245" width="11.42578125" style="437" customWidth="1"/>
    <col min="10246" max="10246" width="10.42578125" style="437" customWidth="1"/>
    <col min="10247" max="10247" width="15.85546875" style="437" customWidth="1"/>
    <col min="10248" max="10248" width="11.42578125" style="437" customWidth="1"/>
    <col min="10249" max="10249" width="13.28515625" style="437" customWidth="1"/>
    <col min="10250" max="10494" width="11.42578125" style="437"/>
    <col min="10495" max="10495" width="3.42578125" style="437" customWidth="1"/>
    <col min="10496" max="10496" width="15.42578125" style="437" customWidth="1"/>
    <col min="10497" max="10497" width="11.42578125" style="437" customWidth="1"/>
    <col min="10498" max="10498" width="19.140625" style="437" customWidth="1"/>
    <col min="10499" max="10499" width="11.42578125" style="437" customWidth="1"/>
    <col min="10500" max="10500" width="14.42578125" style="437" customWidth="1"/>
    <col min="10501" max="10501" width="11.42578125" style="437" customWidth="1"/>
    <col min="10502" max="10502" width="10.42578125" style="437" customWidth="1"/>
    <col min="10503" max="10503" width="15.85546875" style="437" customWidth="1"/>
    <col min="10504" max="10504" width="11.42578125" style="437" customWidth="1"/>
    <col min="10505" max="10505" width="13.28515625" style="437" customWidth="1"/>
    <col min="10506" max="10750" width="11.42578125" style="437"/>
    <col min="10751" max="10751" width="3.42578125" style="437" customWidth="1"/>
    <col min="10752" max="10752" width="15.42578125" style="437" customWidth="1"/>
    <col min="10753" max="10753" width="11.42578125" style="437" customWidth="1"/>
    <col min="10754" max="10754" width="19.140625" style="437" customWidth="1"/>
    <col min="10755" max="10755" width="11.42578125" style="437" customWidth="1"/>
    <col min="10756" max="10756" width="14.42578125" style="437" customWidth="1"/>
    <col min="10757" max="10757" width="11.42578125" style="437" customWidth="1"/>
    <col min="10758" max="10758" width="10.42578125" style="437" customWidth="1"/>
    <col min="10759" max="10759" width="15.85546875" style="437" customWidth="1"/>
    <col min="10760" max="10760" width="11.42578125" style="437" customWidth="1"/>
    <col min="10761" max="10761" width="13.28515625" style="437" customWidth="1"/>
    <col min="10762" max="11006" width="11.42578125" style="437"/>
    <col min="11007" max="11007" width="3.42578125" style="437" customWidth="1"/>
    <col min="11008" max="11008" width="15.42578125" style="437" customWidth="1"/>
    <col min="11009" max="11009" width="11.42578125" style="437" customWidth="1"/>
    <col min="11010" max="11010" width="19.140625" style="437" customWidth="1"/>
    <col min="11011" max="11011" width="11.42578125" style="437" customWidth="1"/>
    <col min="11012" max="11012" width="14.42578125" style="437" customWidth="1"/>
    <col min="11013" max="11013" width="11.42578125" style="437" customWidth="1"/>
    <col min="11014" max="11014" width="10.42578125" style="437" customWidth="1"/>
    <col min="11015" max="11015" width="15.85546875" style="437" customWidth="1"/>
    <col min="11016" max="11016" width="11.42578125" style="437" customWidth="1"/>
    <col min="11017" max="11017" width="13.28515625" style="437" customWidth="1"/>
    <col min="11018" max="11262" width="11.42578125" style="437"/>
    <col min="11263" max="11263" width="3.42578125" style="437" customWidth="1"/>
    <col min="11264" max="11264" width="15.42578125" style="437" customWidth="1"/>
    <col min="11265" max="11265" width="11.42578125" style="437" customWidth="1"/>
    <col min="11266" max="11266" width="19.140625" style="437" customWidth="1"/>
    <col min="11267" max="11267" width="11.42578125" style="437" customWidth="1"/>
    <col min="11268" max="11268" width="14.42578125" style="437" customWidth="1"/>
    <col min="11269" max="11269" width="11.42578125" style="437" customWidth="1"/>
    <col min="11270" max="11270" width="10.42578125" style="437" customWidth="1"/>
    <col min="11271" max="11271" width="15.85546875" style="437" customWidth="1"/>
    <col min="11272" max="11272" width="11.42578125" style="437" customWidth="1"/>
    <col min="11273" max="11273" width="13.28515625" style="437" customWidth="1"/>
    <col min="11274" max="11518" width="11.42578125" style="437"/>
    <col min="11519" max="11519" width="3.42578125" style="437" customWidth="1"/>
    <col min="11520" max="11520" width="15.42578125" style="437" customWidth="1"/>
    <col min="11521" max="11521" width="11.42578125" style="437" customWidth="1"/>
    <col min="11522" max="11522" width="19.140625" style="437" customWidth="1"/>
    <col min="11523" max="11523" width="11.42578125" style="437" customWidth="1"/>
    <col min="11524" max="11524" width="14.42578125" style="437" customWidth="1"/>
    <col min="11525" max="11525" width="11.42578125" style="437" customWidth="1"/>
    <col min="11526" max="11526" width="10.42578125" style="437" customWidth="1"/>
    <col min="11527" max="11527" width="15.85546875" style="437" customWidth="1"/>
    <col min="11528" max="11528" width="11.42578125" style="437" customWidth="1"/>
    <col min="11529" max="11529" width="13.28515625" style="437" customWidth="1"/>
    <col min="11530" max="11774" width="11.42578125" style="437"/>
    <col min="11775" max="11775" width="3.42578125" style="437" customWidth="1"/>
    <col min="11776" max="11776" width="15.42578125" style="437" customWidth="1"/>
    <col min="11777" max="11777" width="11.42578125" style="437" customWidth="1"/>
    <col min="11778" max="11778" width="19.140625" style="437" customWidth="1"/>
    <col min="11779" max="11779" width="11.42578125" style="437" customWidth="1"/>
    <col min="11780" max="11780" width="14.42578125" style="437" customWidth="1"/>
    <col min="11781" max="11781" width="11.42578125" style="437" customWidth="1"/>
    <col min="11782" max="11782" width="10.42578125" style="437" customWidth="1"/>
    <col min="11783" max="11783" width="15.85546875" style="437" customWidth="1"/>
    <col min="11784" max="11784" width="11.42578125" style="437" customWidth="1"/>
    <col min="11785" max="11785" width="13.28515625" style="437" customWidth="1"/>
    <col min="11786" max="12030" width="11.42578125" style="437"/>
    <col min="12031" max="12031" width="3.42578125" style="437" customWidth="1"/>
    <col min="12032" max="12032" width="15.42578125" style="437" customWidth="1"/>
    <col min="12033" max="12033" width="11.42578125" style="437" customWidth="1"/>
    <col min="12034" max="12034" width="19.140625" style="437" customWidth="1"/>
    <col min="12035" max="12035" width="11.42578125" style="437" customWidth="1"/>
    <col min="12036" max="12036" width="14.42578125" style="437" customWidth="1"/>
    <col min="12037" max="12037" width="11.42578125" style="437" customWidth="1"/>
    <col min="12038" max="12038" width="10.42578125" style="437" customWidth="1"/>
    <col min="12039" max="12039" width="15.85546875" style="437" customWidth="1"/>
    <col min="12040" max="12040" width="11.42578125" style="437" customWidth="1"/>
    <col min="12041" max="12041" width="13.28515625" style="437" customWidth="1"/>
    <col min="12042" max="12286" width="11.42578125" style="437"/>
    <col min="12287" max="12287" width="3.42578125" style="437" customWidth="1"/>
    <col min="12288" max="12288" width="15.42578125" style="437" customWidth="1"/>
    <col min="12289" max="12289" width="11.42578125" style="437" customWidth="1"/>
    <col min="12290" max="12290" width="19.140625" style="437" customWidth="1"/>
    <col min="12291" max="12291" width="11.42578125" style="437" customWidth="1"/>
    <col min="12292" max="12292" width="14.42578125" style="437" customWidth="1"/>
    <col min="12293" max="12293" width="11.42578125" style="437" customWidth="1"/>
    <col min="12294" max="12294" width="10.42578125" style="437" customWidth="1"/>
    <col min="12295" max="12295" width="15.85546875" style="437" customWidth="1"/>
    <col min="12296" max="12296" width="11.42578125" style="437" customWidth="1"/>
    <col min="12297" max="12297" width="13.28515625" style="437" customWidth="1"/>
    <col min="12298" max="12542" width="11.42578125" style="437"/>
    <col min="12543" max="12543" width="3.42578125" style="437" customWidth="1"/>
    <col min="12544" max="12544" width="15.42578125" style="437" customWidth="1"/>
    <col min="12545" max="12545" width="11.42578125" style="437" customWidth="1"/>
    <col min="12546" max="12546" width="19.140625" style="437" customWidth="1"/>
    <col min="12547" max="12547" width="11.42578125" style="437" customWidth="1"/>
    <col min="12548" max="12548" width="14.42578125" style="437" customWidth="1"/>
    <col min="12549" max="12549" width="11.42578125" style="437" customWidth="1"/>
    <col min="12550" max="12550" width="10.42578125" style="437" customWidth="1"/>
    <col min="12551" max="12551" width="15.85546875" style="437" customWidth="1"/>
    <col min="12552" max="12552" width="11.42578125" style="437" customWidth="1"/>
    <col min="12553" max="12553" width="13.28515625" style="437" customWidth="1"/>
    <col min="12554" max="12798" width="11.42578125" style="437"/>
    <col min="12799" max="12799" width="3.42578125" style="437" customWidth="1"/>
    <col min="12800" max="12800" width="15.42578125" style="437" customWidth="1"/>
    <col min="12801" max="12801" width="11.42578125" style="437" customWidth="1"/>
    <col min="12802" max="12802" width="19.140625" style="437" customWidth="1"/>
    <col min="12803" max="12803" width="11.42578125" style="437" customWidth="1"/>
    <col min="12804" max="12804" width="14.42578125" style="437" customWidth="1"/>
    <col min="12805" max="12805" width="11.42578125" style="437" customWidth="1"/>
    <col min="12806" max="12806" width="10.42578125" style="437" customWidth="1"/>
    <col min="12807" max="12807" width="15.85546875" style="437" customWidth="1"/>
    <col min="12808" max="12808" width="11.42578125" style="437" customWidth="1"/>
    <col min="12809" max="12809" width="13.28515625" style="437" customWidth="1"/>
    <col min="12810" max="13054" width="11.42578125" style="437"/>
    <col min="13055" max="13055" width="3.42578125" style="437" customWidth="1"/>
    <col min="13056" max="13056" width="15.42578125" style="437" customWidth="1"/>
    <col min="13057" max="13057" width="11.42578125" style="437" customWidth="1"/>
    <col min="13058" max="13058" width="19.140625" style="437" customWidth="1"/>
    <col min="13059" max="13059" width="11.42578125" style="437" customWidth="1"/>
    <col min="13060" max="13060" width="14.42578125" style="437" customWidth="1"/>
    <col min="13061" max="13061" width="11.42578125" style="437" customWidth="1"/>
    <col min="13062" max="13062" width="10.42578125" style="437" customWidth="1"/>
    <col min="13063" max="13063" width="15.85546875" style="437" customWidth="1"/>
    <col min="13064" max="13064" width="11.42578125" style="437" customWidth="1"/>
    <col min="13065" max="13065" width="13.28515625" style="437" customWidth="1"/>
    <col min="13066" max="13310" width="11.42578125" style="437"/>
    <col min="13311" max="13311" width="3.42578125" style="437" customWidth="1"/>
    <col min="13312" max="13312" width="15.42578125" style="437" customWidth="1"/>
    <col min="13313" max="13313" width="11.42578125" style="437" customWidth="1"/>
    <col min="13314" max="13314" width="19.140625" style="437" customWidth="1"/>
    <col min="13315" max="13315" width="11.42578125" style="437" customWidth="1"/>
    <col min="13316" max="13316" width="14.42578125" style="437" customWidth="1"/>
    <col min="13317" max="13317" width="11.42578125" style="437" customWidth="1"/>
    <col min="13318" max="13318" width="10.42578125" style="437" customWidth="1"/>
    <col min="13319" max="13319" width="15.85546875" style="437" customWidth="1"/>
    <col min="13320" max="13320" width="11.42578125" style="437" customWidth="1"/>
    <col min="13321" max="13321" width="13.28515625" style="437" customWidth="1"/>
    <col min="13322" max="13566" width="11.42578125" style="437"/>
    <col min="13567" max="13567" width="3.42578125" style="437" customWidth="1"/>
    <col min="13568" max="13568" width="15.42578125" style="437" customWidth="1"/>
    <col min="13569" max="13569" width="11.42578125" style="437" customWidth="1"/>
    <col min="13570" max="13570" width="19.140625" style="437" customWidth="1"/>
    <col min="13571" max="13571" width="11.42578125" style="437" customWidth="1"/>
    <col min="13572" max="13572" width="14.42578125" style="437" customWidth="1"/>
    <col min="13573" max="13573" width="11.42578125" style="437" customWidth="1"/>
    <col min="13574" max="13574" width="10.42578125" style="437" customWidth="1"/>
    <col min="13575" max="13575" width="15.85546875" style="437" customWidth="1"/>
    <col min="13576" max="13576" width="11.42578125" style="437" customWidth="1"/>
    <col min="13577" max="13577" width="13.28515625" style="437" customWidth="1"/>
    <col min="13578" max="13822" width="11.42578125" style="437"/>
    <col min="13823" max="13823" width="3.42578125" style="437" customWidth="1"/>
    <col min="13824" max="13824" width="15.42578125" style="437" customWidth="1"/>
    <col min="13825" max="13825" width="11.42578125" style="437" customWidth="1"/>
    <col min="13826" max="13826" width="19.140625" style="437" customWidth="1"/>
    <col min="13827" max="13827" width="11.42578125" style="437" customWidth="1"/>
    <col min="13828" max="13828" width="14.42578125" style="437" customWidth="1"/>
    <col min="13829" max="13829" width="11.42578125" style="437" customWidth="1"/>
    <col min="13830" max="13830" width="10.42578125" style="437" customWidth="1"/>
    <col min="13831" max="13831" width="15.85546875" style="437" customWidth="1"/>
    <col min="13832" max="13832" width="11.42578125" style="437" customWidth="1"/>
    <col min="13833" max="13833" width="13.28515625" style="437" customWidth="1"/>
    <col min="13834" max="14078" width="11.42578125" style="437"/>
    <col min="14079" max="14079" width="3.42578125" style="437" customWidth="1"/>
    <col min="14080" max="14080" width="15.42578125" style="437" customWidth="1"/>
    <col min="14081" max="14081" width="11.42578125" style="437" customWidth="1"/>
    <col min="14082" max="14082" width="19.140625" style="437" customWidth="1"/>
    <col min="14083" max="14083" width="11.42578125" style="437" customWidth="1"/>
    <col min="14084" max="14084" width="14.42578125" style="437" customWidth="1"/>
    <col min="14085" max="14085" width="11.42578125" style="437" customWidth="1"/>
    <col min="14086" max="14086" width="10.42578125" style="437" customWidth="1"/>
    <col min="14087" max="14087" width="15.85546875" style="437" customWidth="1"/>
    <col min="14088" max="14088" width="11.42578125" style="437" customWidth="1"/>
    <col min="14089" max="14089" width="13.28515625" style="437" customWidth="1"/>
    <col min="14090" max="14334" width="11.42578125" style="437"/>
    <col min="14335" max="14335" width="3.42578125" style="437" customWidth="1"/>
    <col min="14336" max="14336" width="15.42578125" style="437" customWidth="1"/>
    <col min="14337" max="14337" width="11.42578125" style="437" customWidth="1"/>
    <col min="14338" max="14338" width="19.140625" style="437" customWidth="1"/>
    <col min="14339" max="14339" width="11.42578125" style="437" customWidth="1"/>
    <col min="14340" max="14340" width="14.42578125" style="437" customWidth="1"/>
    <col min="14341" max="14341" width="11.42578125" style="437" customWidth="1"/>
    <col min="14342" max="14342" width="10.42578125" style="437" customWidth="1"/>
    <col min="14343" max="14343" width="15.85546875" style="437" customWidth="1"/>
    <col min="14344" max="14344" width="11.42578125" style="437" customWidth="1"/>
    <col min="14345" max="14345" width="13.28515625" style="437" customWidth="1"/>
    <col min="14346" max="14590" width="11.42578125" style="437"/>
    <col min="14591" max="14591" width="3.42578125" style="437" customWidth="1"/>
    <col min="14592" max="14592" width="15.42578125" style="437" customWidth="1"/>
    <col min="14593" max="14593" width="11.42578125" style="437" customWidth="1"/>
    <col min="14594" max="14594" width="19.140625" style="437" customWidth="1"/>
    <col min="14595" max="14595" width="11.42578125" style="437" customWidth="1"/>
    <col min="14596" max="14596" width="14.42578125" style="437" customWidth="1"/>
    <col min="14597" max="14597" width="11.42578125" style="437" customWidth="1"/>
    <col min="14598" max="14598" width="10.42578125" style="437" customWidth="1"/>
    <col min="14599" max="14599" width="15.85546875" style="437" customWidth="1"/>
    <col min="14600" max="14600" width="11.42578125" style="437" customWidth="1"/>
    <col min="14601" max="14601" width="13.28515625" style="437" customWidth="1"/>
    <col min="14602" max="14846" width="11.42578125" style="437"/>
    <col min="14847" max="14847" width="3.42578125" style="437" customWidth="1"/>
    <col min="14848" max="14848" width="15.42578125" style="437" customWidth="1"/>
    <col min="14849" max="14849" width="11.42578125" style="437" customWidth="1"/>
    <col min="14850" max="14850" width="19.140625" style="437" customWidth="1"/>
    <col min="14851" max="14851" width="11.42578125" style="437" customWidth="1"/>
    <col min="14852" max="14852" width="14.42578125" style="437" customWidth="1"/>
    <col min="14853" max="14853" width="11.42578125" style="437" customWidth="1"/>
    <col min="14854" max="14854" width="10.42578125" style="437" customWidth="1"/>
    <col min="14855" max="14855" width="15.85546875" style="437" customWidth="1"/>
    <col min="14856" max="14856" width="11.42578125" style="437" customWidth="1"/>
    <col min="14857" max="14857" width="13.28515625" style="437" customWidth="1"/>
    <col min="14858" max="15102" width="11.42578125" style="437"/>
    <col min="15103" max="15103" width="3.42578125" style="437" customWidth="1"/>
    <col min="15104" max="15104" width="15.42578125" style="437" customWidth="1"/>
    <col min="15105" max="15105" width="11.42578125" style="437" customWidth="1"/>
    <col min="15106" max="15106" width="19.140625" style="437" customWidth="1"/>
    <col min="15107" max="15107" width="11.42578125" style="437" customWidth="1"/>
    <col min="15108" max="15108" width="14.42578125" style="437" customWidth="1"/>
    <col min="15109" max="15109" width="11.42578125" style="437" customWidth="1"/>
    <col min="15110" max="15110" width="10.42578125" style="437" customWidth="1"/>
    <col min="15111" max="15111" width="15.85546875" style="437" customWidth="1"/>
    <col min="15112" max="15112" width="11.42578125" style="437" customWidth="1"/>
    <col min="15113" max="15113" width="13.28515625" style="437" customWidth="1"/>
    <col min="15114" max="15358" width="11.42578125" style="437"/>
    <col min="15359" max="15359" width="3.42578125" style="437" customWidth="1"/>
    <col min="15360" max="15360" width="15.42578125" style="437" customWidth="1"/>
    <col min="15361" max="15361" width="11.42578125" style="437" customWidth="1"/>
    <col min="15362" max="15362" width="19.140625" style="437" customWidth="1"/>
    <col min="15363" max="15363" width="11.42578125" style="437" customWidth="1"/>
    <col min="15364" max="15364" width="14.42578125" style="437" customWidth="1"/>
    <col min="15365" max="15365" width="11.42578125" style="437" customWidth="1"/>
    <col min="15366" max="15366" width="10.42578125" style="437" customWidth="1"/>
    <col min="15367" max="15367" width="15.85546875" style="437" customWidth="1"/>
    <col min="15368" max="15368" width="11.42578125" style="437" customWidth="1"/>
    <col min="15369" max="15369" width="13.28515625" style="437" customWidth="1"/>
    <col min="15370" max="15614" width="11.42578125" style="437"/>
    <col min="15615" max="15615" width="3.42578125" style="437" customWidth="1"/>
    <col min="15616" max="15616" width="15.42578125" style="437" customWidth="1"/>
    <col min="15617" max="15617" width="11.42578125" style="437" customWidth="1"/>
    <col min="15618" max="15618" width="19.140625" style="437" customWidth="1"/>
    <col min="15619" max="15619" width="11.42578125" style="437" customWidth="1"/>
    <col min="15620" max="15620" width="14.42578125" style="437" customWidth="1"/>
    <col min="15621" max="15621" width="11.42578125" style="437" customWidth="1"/>
    <col min="15622" max="15622" width="10.42578125" style="437" customWidth="1"/>
    <col min="15623" max="15623" width="15.85546875" style="437" customWidth="1"/>
    <col min="15624" max="15624" width="11.42578125" style="437" customWidth="1"/>
    <col min="15625" max="15625" width="13.28515625" style="437" customWidth="1"/>
    <col min="15626" max="15870" width="11.42578125" style="437"/>
    <col min="15871" max="15871" width="3.42578125" style="437" customWidth="1"/>
    <col min="15872" max="15872" width="15.42578125" style="437" customWidth="1"/>
    <col min="15873" max="15873" width="11.42578125" style="437" customWidth="1"/>
    <col min="15874" max="15874" width="19.140625" style="437" customWidth="1"/>
    <col min="15875" max="15875" width="11.42578125" style="437" customWidth="1"/>
    <col min="15876" max="15876" width="14.42578125" style="437" customWidth="1"/>
    <col min="15877" max="15877" width="11.42578125" style="437" customWidth="1"/>
    <col min="15878" max="15878" width="10.42578125" style="437" customWidth="1"/>
    <col min="15879" max="15879" width="15.85546875" style="437" customWidth="1"/>
    <col min="15880" max="15880" width="11.42578125" style="437" customWidth="1"/>
    <col min="15881" max="15881" width="13.28515625" style="437" customWidth="1"/>
    <col min="15882" max="16126" width="11.42578125" style="437"/>
    <col min="16127" max="16127" width="3.42578125" style="437" customWidth="1"/>
    <col min="16128" max="16128" width="15.42578125" style="437" customWidth="1"/>
    <col min="16129" max="16129" width="11.42578125" style="437" customWidth="1"/>
    <col min="16130" max="16130" width="19.140625" style="437" customWidth="1"/>
    <col min="16131" max="16131" width="11.42578125" style="437" customWidth="1"/>
    <col min="16132" max="16132" width="14.42578125" style="437" customWidth="1"/>
    <col min="16133" max="16133" width="11.42578125" style="437" customWidth="1"/>
    <col min="16134" max="16134" width="10.42578125" style="437" customWidth="1"/>
    <col min="16135" max="16135" width="15.85546875" style="437" customWidth="1"/>
    <col min="16136" max="16136" width="11.42578125" style="437" customWidth="1"/>
    <col min="16137" max="16137" width="13.28515625" style="437" customWidth="1"/>
    <col min="16138" max="16384" width="11.42578125" style="437"/>
  </cols>
  <sheetData>
    <row r="1" spans="2:12" ht="42" customHeight="1">
      <c r="B1" s="2224">
        <v>127</v>
      </c>
    </row>
    <row r="4" spans="2:12" ht="26.25" customHeight="1">
      <c r="B4" s="2418" t="s">
        <v>1353</v>
      </c>
      <c r="C4" s="2418"/>
      <c r="D4" s="2418"/>
      <c r="E4" s="2418"/>
      <c r="F4" s="2418"/>
      <c r="G4" s="2418"/>
      <c r="H4" s="2418"/>
      <c r="I4" s="2418"/>
      <c r="J4" s="2418"/>
      <c r="K4" s="2418"/>
    </row>
    <row r="5" spans="2:12">
      <c r="K5" s="1777"/>
    </row>
    <row r="6" spans="2:12" ht="24.75" customHeight="1">
      <c r="B6" s="1780"/>
      <c r="C6" s="1784" t="s">
        <v>158</v>
      </c>
      <c r="D6" s="1784" t="s">
        <v>159</v>
      </c>
      <c r="E6" s="1784" t="s">
        <v>156</v>
      </c>
      <c r="F6" s="1784" t="s">
        <v>157</v>
      </c>
      <c r="G6" s="1784" t="s">
        <v>1183</v>
      </c>
      <c r="H6" s="1784" t="s">
        <v>191</v>
      </c>
      <c r="I6" s="1784" t="s">
        <v>194</v>
      </c>
      <c r="J6" s="1784" t="s">
        <v>219</v>
      </c>
      <c r="K6" s="1784" t="s">
        <v>132</v>
      </c>
    </row>
    <row r="7" spans="2:12" ht="20.100000000000001" customHeight="1">
      <c r="B7" s="1783" t="s">
        <v>1168</v>
      </c>
      <c r="C7" s="1781">
        <v>35</v>
      </c>
      <c r="D7" s="1781">
        <v>4</v>
      </c>
      <c r="E7" s="1781">
        <v>3</v>
      </c>
      <c r="F7" s="1781">
        <v>1</v>
      </c>
      <c r="G7" s="1781"/>
      <c r="H7" s="1781"/>
      <c r="I7" s="1781"/>
      <c r="J7" s="1781">
        <v>1</v>
      </c>
      <c r="K7" s="1782">
        <f>SUM(C7:J7)</f>
        <v>44</v>
      </c>
    </row>
    <row r="8" spans="2:12" ht="20.100000000000001" customHeight="1">
      <c r="B8" s="1783" t="s">
        <v>1169</v>
      </c>
      <c r="C8" s="1781">
        <v>5</v>
      </c>
      <c r="D8" s="1781"/>
      <c r="E8" s="1781"/>
      <c r="F8" s="1781"/>
      <c r="G8" s="1781"/>
      <c r="H8" s="1781"/>
      <c r="I8" s="1781"/>
      <c r="J8" s="1781"/>
      <c r="K8" s="1782">
        <f t="shared" ref="K8:K24" si="0">SUM(C8:J8)</f>
        <v>5</v>
      </c>
      <c r="L8" s="768"/>
    </row>
    <row r="9" spans="2:12" ht="20.100000000000001" customHeight="1">
      <c r="B9" s="1783" t="s">
        <v>1170</v>
      </c>
      <c r="C9" s="1781">
        <v>46</v>
      </c>
      <c r="D9" s="1781">
        <v>17</v>
      </c>
      <c r="E9" s="1781">
        <v>16</v>
      </c>
      <c r="F9" s="1781">
        <v>4</v>
      </c>
      <c r="G9" s="1781">
        <v>3</v>
      </c>
      <c r="H9" s="1781">
        <v>2</v>
      </c>
      <c r="I9" s="1781">
        <v>5</v>
      </c>
      <c r="J9" s="1781">
        <v>11</v>
      </c>
      <c r="K9" s="1782">
        <f t="shared" si="0"/>
        <v>104</v>
      </c>
    </row>
    <row r="10" spans="2:12" ht="20.100000000000001" customHeight="1">
      <c r="B10" s="1783" t="s">
        <v>1171</v>
      </c>
      <c r="C10" s="1781">
        <v>56</v>
      </c>
      <c r="D10" s="1781">
        <v>26</v>
      </c>
      <c r="E10" s="1781">
        <v>3</v>
      </c>
      <c r="F10" s="1781"/>
      <c r="G10" s="1781"/>
      <c r="H10" s="1781">
        <v>1</v>
      </c>
      <c r="I10" s="1781">
        <v>1</v>
      </c>
      <c r="J10" s="1781"/>
      <c r="K10" s="1782">
        <f t="shared" si="0"/>
        <v>87</v>
      </c>
      <c r="L10" s="768"/>
    </row>
    <row r="11" spans="2:12" ht="20.100000000000001" customHeight="1">
      <c r="B11" s="1783" t="s">
        <v>1359</v>
      </c>
      <c r="C11" s="1781">
        <v>21</v>
      </c>
      <c r="D11" s="1781"/>
      <c r="E11" s="1781">
        <v>2</v>
      </c>
      <c r="F11" s="1781">
        <v>2</v>
      </c>
      <c r="G11" s="1781">
        <v>2</v>
      </c>
      <c r="H11" s="1781">
        <v>2</v>
      </c>
      <c r="I11" s="1781"/>
      <c r="J11" s="1781">
        <v>3</v>
      </c>
      <c r="K11" s="1782">
        <f t="shared" si="0"/>
        <v>32</v>
      </c>
    </row>
    <row r="12" spans="2:12" ht="20.100000000000001" customHeight="1">
      <c r="B12" s="1783" t="s">
        <v>1173</v>
      </c>
      <c r="C12" s="1781">
        <v>14</v>
      </c>
      <c r="D12" s="1781">
        <v>1</v>
      </c>
      <c r="E12" s="1781">
        <v>9</v>
      </c>
      <c r="F12" s="1781"/>
      <c r="G12" s="1781"/>
      <c r="H12" s="1781">
        <v>3</v>
      </c>
      <c r="I12" s="1781"/>
      <c r="J12" s="1781">
        <v>3</v>
      </c>
      <c r="K12" s="1782">
        <f t="shared" si="0"/>
        <v>30</v>
      </c>
      <c r="L12" s="768"/>
    </row>
    <row r="13" spans="2:12" ht="20.100000000000001" customHeight="1">
      <c r="B13" s="1783" t="s">
        <v>1113</v>
      </c>
      <c r="C13" s="1781">
        <v>10</v>
      </c>
      <c r="D13" s="1781"/>
      <c r="E13" s="1781">
        <v>2</v>
      </c>
      <c r="F13" s="1781"/>
      <c r="G13" s="1781">
        <v>1</v>
      </c>
      <c r="H13" s="1781">
        <v>5</v>
      </c>
      <c r="I13" s="1781"/>
      <c r="J13" s="1781">
        <v>1</v>
      </c>
      <c r="K13" s="1782">
        <f t="shared" si="0"/>
        <v>19</v>
      </c>
    </row>
    <row r="14" spans="2:12" ht="20.100000000000001" customHeight="1">
      <c r="B14" s="1783" t="s">
        <v>1174</v>
      </c>
      <c r="C14" s="1781">
        <v>8</v>
      </c>
      <c r="D14" s="1781"/>
      <c r="E14" s="1781"/>
      <c r="F14" s="1781">
        <v>1</v>
      </c>
      <c r="G14" s="1781"/>
      <c r="H14" s="1781"/>
      <c r="I14" s="1781">
        <v>1</v>
      </c>
      <c r="J14" s="1781"/>
      <c r="K14" s="1782">
        <f t="shared" si="0"/>
        <v>10</v>
      </c>
      <c r="L14" s="768"/>
    </row>
    <row r="15" spans="2:12" ht="20.100000000000001" customHeight="1">
      <c r="B15" s="1783" t="s">
        <v>1116</v>
      </c>
      <c r="C15" s="1781">
        <v>11</v>
      </c>
      <c r="D15" s="1781"/>
      <c r="E15" s="1781"/>
      <c r="F15" s="1781"/>
      <c r="G15" s="1781"/>
      <c r="H15" s="1781"/>
      <c r="I15" s="1781"/>
      <c r="J15" s="1781"/>
      <c r="K15" s="1782">
        <f t="shared" si="0"/>
        <v>11</v>
      </c>
      <c r="L15" s="768"/>
    </row>
    <row r="16" spans="2:12" ht="20.100000000000001" customHeight="1">
      <c r="B16" s="1783" t="s">
        <v>1175</v>
      </c>
      <c r="C16" s="1781">
        <v>8</v>
      </c>
      <c r="D16" s="1781">
        <v>3</v>
      </c>
      <c r="E16" s="1781"/>
      <c r="F16" s="1781">
        <v>2</v>
      </c>
      <c r="G16" s="1781">
        <v>1</v>
      </c>
      <c r="H16" s="1781"/>
      <c r="I16" s="1781">
        <v>1</v>
      </c>
      <c r="J16" s="1781"/>
      <c r="K16" s="1782">
        <f t="shared" si="0"/>
        <v>15</v>
      </c>
    </row>
    <row r="17" spans="2:15" ht="20.100000000000001" customHeight="1">
      <c r="B17" s="1783" t="s">
        <v>1176</v>
      </c>
      <c r="C17" s="1781">
        <v>1</v>
      </c>
      <c r="D17" s="1781"/>
      <c r="E17" s="1781"/>
      <c r="F17" s="1781"/>
      <c r="G17" s="1781">
        <v>4</v>
      </c>
      <c r="H17" s="1781"/>
      <c r="I17" s="1781"/>
      <c r="J17" s="1781"/>
      <c r="K17" s="1782">
        <f t="shared" si="0"/>
        <v>5</v>
      </c>
    </row>
    <row r="18" spans="2:15" ht="20.100000000000001" customHeight="1">
      <c r="B18" s="1783" t="s">
        <v>1177</v>
      </c>
      <c r="C18" s="1781">
        <v>1</v>
      </c>
      <c r="D18" s="1781"/>
      <c r="E18" s="1781"/>
      <c r="F18" s="1781"/>
      <c r="G18" s="1781"/>
      <c r="H18" s="1781"/>
      <c r="I18" s="1781"/>
      <c r="J18" s="1781"/>
      <c r="K18" s="1782">
        <f t="shared" si="0"/>
        <v>1</v>
      </c>
    </row>
    <row r="19" spans="2:15" ht="20.100000000000001" customHeight="1">
      <c r="B19" s="1783" t="s">
        <v>1178</v>
      </c>
      <c r="C19" s="1781">
        <v>2</v>
      </c>
      <c r="D19" s="1781">
        <v>1</v>
      </c>
      <c r="E19" s="1781"/>
      <c r="F19" s="1781"/>
      <c r="G19" s="1781"/>
      <c r="H19" s="1781"/>
      <c r="I19" s="1781"/>
      <c r="J19" s="1781"/>
      <c r="K19" s="1782">
        <f t="shared" si="0"/>
        <v>3</v>
      </c>
    </row>
    <row r="20" spans="2:15" ht="20.100000000000001" customHeight="1">
      <c r="B20" s="1783" t="s">
        <v>1179</v>
      </c>
      <c r="C20" s="1781">
        <v>17</v>
      </c>
      <c r="D20" s="1781">
        <v>6</v>
      </c>
      <c r="E20" s="1781">
        <v>3</v>
      </c>
      <c r="F20" s="1781">
        <v>3</v>
      </c>
      <c r="G20" s="1781">
        <v>3</v>
      </c>
      <c r="H20" s="1781">
        <v>2</v>
      </c>
      <c r="I20" s="1781">
        <v>1</v>
      </c>
      <c r="J20" s="1781">
        <v>2</v>
      </c>
      <c r="K20" s="1782">
        <f t="shared" si="0"/>
        <v>37</v>
      </c>
    </row>
    <row r="21" spans="2:15" ht="20.100000000000001" customHeight="1">
      <c r="B21" s="1783" t="s">
        <v>1180</v>
      </c>
      <c r="C21" s="1781">
        <v>1</v>
      </c>
      <c r="D21" s="1781"/>
      <c r="E21" s="1781"/>
      <c r="F21" s="1781"/>
      <c r="G21" s="1781"/>
      <c r="H21" s="1781"/>
      <c r="I21" s="1781"/>
      <c r="J21" s="1781"/>
      <c r="K21" s="1782">
        <f t="shared" si="0"/>
        <v>1</v>
      </c>
    </row>
    <row r="22" spans="2:15" ht="20.100000000000001" customHeight="1">
      <c r="B22" s="1783" t="s">
        <v>1181</v>
      </c>
      <c r="C22" s="1781">
        <v>4</v>
      </c>
      <c r="D22" s="1781"/>
      <c r="E22" s="1781">
        <v>1</v>
      </c>
      <c r="F22" s="1781">
        <v>2</v>
      </c>
      <c r="G22" s="1781"/>
      <c r="H22" s="1781"/>
      <c r="I22" s="1781">
        <v>1</v>
      </c>
      <c r="J22" s="1781"/>
      <c r="K22" s="1782">
        <f t="shared" si="0"/>
        <v>8</v>
      </c>
    </row>
    <row r="23" spans="2:15" ht="20.100000000000001" customHeight="1">
      <c r="B23" s="1783" t="s">
        <v>1182</v>
      </c>
      <c r="C23" s="1781">
        <v>15</v>
      </c>
      <c r="D23" s="1781"/>
      <c r="E23" s="1781"/>
      <c r="F23" s="1781"/>
      <c r="G23" s="1781"/>
      <c r="H23" s="1781"/>
      <c r="I23" s="1781"/>
      <c r="J23" s="1781"/>
      <c r="K23" s="1782">
        <f t="shared" si="0"/>
        <v>15</v>
      </c>
    </row>
    <row r="24" spans="2:15" ht="31.5" customHeight="1">
      <c r="B24" s="1786" t="s">
        <v>132</v>
      </c>
      <c r="C24" s="1782">
        <f t="shared" ref="C24:J24" si="1">SUM(C7:C23)</f>
        <v>255</v>
      </c>
      <c r="D24" s="1782">
        <f t="shared" si="1"/>
        <v>58</v>
      </c>
      <c r="E24" s="1782">
        <f t="shared" si="1"/>
        <v>39</v>
      </c>
      <c r="F24" s="1782">
        <f t="shared" si="1"/>
        <v>15</v>
      </c>
      <c r="G24" s="1782">
        <f t="shared" si="1"/>
        <v>14</v>
      </c>
      <c r="H24" s="1782">
        <f t="shared" si="1"/>
        <v>15</v>
      </c>
      <c r="I24" s="1782">
        <f t="shared" si="1"/>
        <v>10</v>
      </c>
      <c r="J24" s="1782">
        <f t="shared" si="1"/>
        <v>21</v>
      </c>
      <c r="K24" s="1782">
        <f t="shared" si="0"/>
        <v>427</v>
      </c>
    </row>
    <row r="25" spans="2:15" ht="15">
      <c r="B25" s="1785" t="s">
        <v>1114</v>
      </c>
    </row>
    <row r="26" spans="2:15">
      <c r="O26" s="1219"/>
    </row>
    <row r="28" spans="2:15">
      <c r="N28" s="1219"/>
    </row>
    <row r="29" spans="2:15">
      <c r="N29" s="1219"/>
    </row>
    <row r="30" spans="2:15">
      <c r="N30" s="1219"/>
    </row>
    <row r="31" spans="2:15">
      <c r="N31" s="1219"/>
    </row>
    <row r="32" spans="2:15">
      <c r="N32" s="1219"/>
    </row>
    <row r="33" spans="14:14">
      <c r="N33" s="1219"/>
    </row>
    <row r="34" spans="14:14">
      <c r="N34" s="1219"/>
    </row>
  </sheetData>
  <mergeCells count="1">
    <mergeCell ref="B4:K4"/>
  </mergeCells>
  <phoneticPr fontId="128" type="noConversion"/>
  <printOptions horizontalCentered="1" verticalCentered="1"/>
  <pageMargins left="0" right="0" top="0.18" bottom="0.60062499999999996" header="0.17" footer="0.51181102362204722"/>
  <pageSetup paperSize="9" scale="93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P37"/>
  <sheetViews>
    <sheetView view="pageLayout" zoomScale="90" zoomScaleNormal="70" zoomScalePageLayoutView="90" workbookViewId="0">
      <selection activeCell="M25" sqref="M25"/>
    </sheetView>
  </sheetViews>
  <sheetFormatPr baseColWidth="10" defaultColWidth="11.42578125" defaultRowHeight="12.75"/>
  <cols>
    <col min="1" max="1" width="1.140625" style="437" customWidth="1"/>
    <col min="2" max="2" width="9.42578125" style="437" customWidth="1"/>
    <col min="3" max="3" width="10" style="437" customWidth="1"/>
    <col min="4" max="4" width="24" style="437" customWidth="1"/>
    <col min="5" max="5" width="9.7109375" style="437" customWidth="1"/>
    <col min="6" max="6" width="15.7109375" style="437" customWidth="1"/>
    <col min="7" max="7" width="9.42578125" style="437" customWidth="1"/>
    <col min="8" max="8" width="11.28515625" style="437" customWidth="1"/>
    <col min="9" max="9" width="18.28515625" style="437" customWidth="1"/>
    <col min="10" max="10" width="9.42578125" style="437" customWidth="1"/>
    <col min="11" max="12" width="13.42578125" style="437" customWidth="1"/>
    <col min="13" max="13" width="15" style="437" customWidth="1"/>
    <col min="14" max="256" width="11.42578125" style="437"/>
    <col min="257" max="257" width="1.140625" style="437" customWidth="1"/>
    <col min="258" max="258" width="9.42578125" style="437" customWidth="1"/>
    <col min="259" max="259" width="10" style="437" customWidth="1"/>
    <col min="260" max="260" width="24" style="437" customWidth="1"/>
    <col min="261" max="261" width="9.7109375" style="437" customWidth="1"/>
    <col min="262" max="262" width="15.7109375" style="437" customWidth="1"/>
    <col min="263" max="263" width="9.42578125" style="437" customWidth="1"/>
    <col min="264" max="264" width="11.28515625" style="437" customWidth="1"/>
    <col min="265" max="265" width="18.28515625" style="437" customWidth="1"/>
    <col min="266" max="266" width="9.42578125" style="437" customWidth="1"/>
    <col min="267" max="268" width="13.42578125" style="437" customWidth="1"/>
    <col min="269" max="269" width="15" style="437" customWidth="1"/>
    <col min="270" max="512" width="11.42578125" style="437"/>
    <col min="513" max="513" width="1.140625" style="437" customWidth="1"/>
    <col min="514" max="514" width="9.42578125" style="437" customWidth="1"/>
    <col min="515" max="515" width="10" style="437" customWidth="1"/>
    <col min="516" max="516" width="24" style="437" customWidth="1"/>
    <col min="517" max="517" width="9.7109375" style="437" customWidth="1"/>
    <col min="518" max="518" width="15.7109375" style="437" customWidth="1"/>
    <col min="519" max="519" width="9.42578125" style="437" customWidth="1"/>
    <col min="520" max="520" width="11.28515625" style="437" customWidth="1"/>
    <col min="521" max="521" width="18.28515625" style="437" customWidth="1"/>
    <col min="522" max="522" width="9.42578125" style="437" customWidth="1"/>
    <col min="523" max="524" width="13.42578125" style="437" customWidth="1"/>
    <col min="525" max="525" width="15" style="437" customWidth="1"/>
    <col min="526" max="768" width="11.42578125" style="437"/>
    <col min="769" max="769" width="1.140625" style="437" customWidth="1"/>
    <col min="770" max="770" width="9.42578125" style="437" customWidth="1"/>
    <col min="771" max="771" width="10" style="437" customWidth="1"/>
    <col min="772" max="772" width="24" style="437" customWidth="1"/>
    <col min="773" max="773" width="9.7109375" style="437" customWidth="1"/>
    <col min="774" max="774" width="15.7109375" style="437" customWidth="1"/>
    <col min="775" max="775" width="9.42578125" style="437" customWidth="1"/>
    <col min="776" max="776" width="11.28515625" style="437" customWidth="1"/>
    <col min="777" max="777" width="18.28515625" style="437" customWidth="1"/>
    <col min="778" max="778" width="9.42578125" style="437" customWidth="1"/>
    <col min="779" max="780" width="13.42578125" style="437" customWidth="1"/>
    <col min="781" max="781" width="15" style="437" customWidth="1"/>
    <col min="782" max="1024" width="11.42578125" style="437"/>
    <col min="1025" max="1025" width="1.140625" style="437" customWidth="1"/>
    <col min="1026" max="1026" width="9.42578125" style="437" customWidth="1"/>
    <col min="1027" max="1027" width="10" style="437" customWidth="1"/>
    <col min="1028" max="1028" width="24" style="437" customWidth="1"/>
    <col min="1029" max="1029" width="9.7109375" style="437" customWidth="1"/>
    <col min="1030" max="1030" width="15.7109375" style="437" customWidth="1"/>
    <col min="1031" max="1031" width="9.42578125" style="437" customWidth="1"/>
    <col min="1032" max="1032" width="11.28515625" style="437" customWidth="1"/>
    <col min="1033" max="1033" width="18.28515625" style="437" customWidth="1"/>
    <col min="1034" max="1034" width="9.42578125" style="437" customWidth="1"/>
    <col min="1035" max="1036" width="13.42578125" style="437" customWidth="1"/>
    <col min="1037" max="1037" width="15" style="437" customWidth="1"/>
    <col min="1038" max="1280" width="11.42578125" style="437"/>
    <col min="1281" max="1281" width="1.140625" style="437" customWidth="1"/>
    <col min="1282" max="1282" width="9.42578125" style="437" customWidth="1"/>
    <col min="1283" max="1283" width="10" style="437" customWidth="1"/>
    <col min="1284" max="1284" width="24" style="437" customWidth="1"/>
    <col min="1285" max="1285" width="9.7109375" style="437" customWidth="1"/>
    <col min="1286" max="1286" width="15.7109375" style="437" customWidth="1"/>
    <col min="1287" max="1287" width="9.42578125" style="437" customWidth="1"/>
    <col min="1288" max="1288" width="11.28515625" style="437" customWidth="1"/>
    <col min="1289" max="1289" width="18.28515625" style="437" customWidth="1"/>
    <col min="1290" max="1290" width="9.42578125" style="437" customWidth="1"/>
    <col min="1291" max="1292" width="13.42578125" style="437" customWidth="1"/>
    <col min="1293" max="1293" width="15" style="437" customWidth="1"/>
    <col min="1294" max="1536" width="11.42578125" style="437"/>
    <col min="1537" max="1537" width="1.140625" style="437" customWidth="1"/>
    <col min="1538" max="1538" width="9.42578125" style="437" customWidth="1"/>
    <col min="1539" max="1539" width="10" style="437" customWidth="1"/>
    <col min="1540" max="1540" width="24" style="437" customWidth="1"/>
    <col min="1541" max="1541" width="9.7109375" style="437" customWidth="1"/>
    <col min="1542" max="1542" width="15.7109375" style="437" customWidth="1"/>
    <col min="1543" max="1543" width="9.42578125" style="437" customWidth="1"/>
    <col min="1544" max="1544" width="11.28515625" style="437" customWidth="1"/>
    <col min="1545" max="1545" width="18.28515625" style="437" customWidth="1"/>
    <col min="1546" max="1546" width="9.42578125" style="437" customWidth="1"/>
    <col min="1547" max="1548" width="13.42578125" style="437" customWidth="1"/>
    <col min="1549" max="1549" width="15" style="437" customWidth="1"/>
    <col min="1550" max="1792" width="11.42578125" style="437"/>
    <col min="1793" max="1793" width="1.140625" style="437" customWidth="1"/>
    <col min="1794" max="1794" width="9.42578125" style="437" customWidth="1"/>
    <col min="1795" max="1795" width="10" style="437" customWidth="1"/>
    <col min="1796" max="1796" width="24" style="437" customWidth="1"/>
    <col min="1797" max="1797" width="9.7109375" style="437" customWidth="1"/>
    <col min="1798" max="1798" width="15.7109375" style="437" customWidth="1"/>
    <col min="1799" max="1799" width="9.42578125" style="437" customWidth="1"/>
    <col min="1800" max="1800" width="11.28515625" style="437" customWidth="1"/>
    <col min="1801" max="1801" width="18.28515625" style="437" customWidth="1"/>
    <col min="1802" max="1802" width="9.42578125" style="437" customWidth="1"/>
    <col min="1803" max="1804" width="13.42578125" style="437" customWidth="1"/>
    <col min="1805" max="1805" width="15" style="437" customWidth="1"/>
    <col min="1806" max="2048" width="11.42578125" style="437"/>
    <col min="2049" max="2049" width="1.140625" style="437" customWidth="1"/>
    <col min="2050" max="2050" width="9.42578125" style="437" customWidth="1"/>
    <col min="2051" max="2051" width="10" style="437" customWidth="1"/>
    <col min="2052" max="2052" width="24" style="437" customWidth="1"/>
    <col min="2053" max="2053" width="9.7109375" style="437" customWidth="1"/>
    <col min="2054" max="2054" width="15.7109375" style="437" customWidth="1"/>
    <col min="2055" max="2055" width="9.42578125" style="437" customWidth="1"/>
    <col min="2056" max="2056" width="11.28515625" style="437" customWidth="1"/>
    <col min="2057" max="2057" width="18.28515625" style="437" customWidth="1"/>
    <col min="2058" max="2058" width="9.42578125" style="437" customWidth="1"/>
    <col min="2059" max="2060" width="13.42578125" style="437" customWidth="1"/>
    <col min="2061" max="2061" width="15" style="437" customWidth="1"/>
    <col min="2062" max="2304" width="11.42578125" style="437"/>
    <col min="2305" max="2305" width="1.140625" style="437" customWidth="1"/>
    <col min="2306" max="2306" width="9.42578125" style="437" customWidth="1"/>
    <col min="2307" max="2307" width="10" style="437" customWidth="1"/>
    <col min="2308" max="2308" width="24" style="437" customWidth="1"/>
    <col min="2309" max="2309" width="9.7109375" style="437" customWidth="1"/>
    <col min="2310" max="2310" width="15.7109375" style="437" customWidth="1"/>
    <col min="2311" max="2311" width="9.42578125" style="437" customWidth="1"/>
    <col min="2312" max="2312" width="11.28515625" style="437" customWidth="1"/>
    <col min="2313" max="2313" width="18.28515625" style="437" customWidth="1"/>
    <col min="2314" max="2314" width="9.42578125" style="437" customWidth="1"/>
    <col min="2315" max="2316" width="13.42578125" style="437" customWidth="1"/>
    <col min="2317" max="2317" width="15" style="437" customWidth="1"/>
    <col min="2318" max="2560" width="11.42578125" style="437"/>
    <col min="2561" max="2561" width="1.140625" style="437" customWidth="1"/>
    <col min="2562" max="2562" width="9.42578125" style="437" customWidth="1"/>
    <col min="2563" max="2563" width="10" style="437" customWidth="1"/>
    <col min="2564" max="2564" width="24" style="437" customWidth="1"/>
    <col min="2565" max="2565" width="9.7109375" style="437" customWidth="1"/>
    <col min="2566" max="2566" width="15.7109375" style="437" customWidth="1"/>
    <col min="2567" max="2567" width="9.42578125" style="437" customWidth="1"/>
    <col min="2568" max="2568" width="11.28515625" style="437" customWidth="1"/>
    <col min="2569" max="2569" width="18.28515625" style="437" customWidth="1"/>
    <col min="2570" max="2570" width="9.42578125" style="437" customWidth="1"/>
    <col min="2571" max="2572" width="13.42578125" style="437" customWidth="1"/>
    <col min="2573" max="2573" width="15" style="437" customWidth="1"/>
    <col min="2574" max="2816" width="11.42578125" style="437"/>
    <col min="2817" max="2817" width="1.140625" style="437" customWidth="1"/>
    <col min="2818" max="2818" width="9.42578125" style="437" customWidth="1"/>
    <col min="2819" max="2819" width="10" style="437" customWidth="1"/>
    <col min="2820" max="2820" width="24" style="437" customWidth="1"/>
    <col min="2821" max="2821" width="9.7109375" style="437" customWidth="1"/>
    <col min="2822" max="2822" width="15.7109375" style="437" customWidth="1"/>
    <col min="2823" max="2823" width="9.42578125" style="437" customWidth="1"/>
    <col min="2824" max="2824" width="11.28515625" style="437" customWidth="1"/>
    <col min="2825" max="2825" width="18.28515625" style="437" customWidth="1"/>
    <col min="2826" max="2826" width="9.42578125" style="437" customWidth="1"/>
    <col min="2827" max="2828" width="13.42578125" style="437" customWidth="1"/>
    <col min="2829" max="2829" width="15" style="437" customWidth="1"/>
    <col min="2830" max="3072" width="11.42578125" style="437"/>
    <col min="3073" max="3073" width="1.140625" style="437" customWidth="1"/>
    <col min="3074" max="3074" width="9.42578125" style="437" customWidth="1"/>
    <col min="3075" max="3075" width="10" style="437" customWidth="1"/>
    <col min="3076" max="3076" width="24" style="437" customWidth="1"/>
    <col min="3077" max="3077" width="9.7109375" style="437" customWidth="1"/>
    <col min="3078" max="3078" width="15.7109375" style="437" customWidth="1"/>
    <col min="3079" max="3079" width="9.42578125" style="437" customWidth="1"/>
    <col min="3080" max="3080" width="11.28515625" style="437" customWidth="1"/>
    <col min="3081" max="3081" width="18.28515625" style="437" customWidth="1"/>
    <col min="3082" max="3082" width="9.42578125" style="437" customWidth="1"/>
    <col min="3083" max="3084" width="13.42578125" style="437" customWidth="1"/>
    <col min="3085" max="3085" width="15" style="437" customWidth="1"/>
    <col min="3086" max="3328" width="11.42578125" style="437"/>
    <col min="3329" max="3329" width="1.140625" style="437" customWidth="1"/>
    <col min="3330" max="3330" width="9.42578125" style="437" customWidth="1"/>
    <col min="3331" max="3331" width="10" style="437" customWidth="1"/>
    <col min="3332" max="3332" width="24" style="437" customWidth="1"/>
    <col min="3333" max="3333" width="9.7109375" style="437" customWidth="1"/>
    <col min="3334" max="3334" width="15.7109375" style="437" customWidth="1"/>
    <col min="3335" max="3335" width="9.42578125" style="437" customWidth="1"/>
    <col min="3336" max="3336" width="11.28515625" style="437" customWidth="1"/>
    <col min="3337" max="3337" width="18.28515625" style="437" customWidth="1"/>
    <col min="3338" max="3338" width="9.42578125" style="437" customWidth="1"/>
    <col min="3339" max="3340" width="13.42578125" style="437" customWidth="1"/>
    <col min="3341" max="3341" width="15" style="437" customWidth="1"/>
    <col min="3342" max="3584" width="11.42578125" style="437"/>
    <col min="3585" max="3585" width="1.140625" style="437" customWidth="1"/>
    <col min="3586" max="3586" width="9.42578125" style="437" customWidth="1"/>
    <col min="3587" max="3587" width="10" style="437" customWidth="1"/>
    <col min="3588" max="3588" width="24" style="437" customWidth="1"/>
    <col min="3589" max="3589" width="9.7109375" style="437" customWidth="1"/>
    <col min="3590" max="3590" width="15.7109375" style="437" customWidth="1"/>
    <col min="3591" max="3591" width="9.42578125" style="437" customWidth="1"/>
    <col min="3592" max="3592" width="11.28515625" style="437" customWidth="1"/>
    <col min="3593" max="3593" width="18.28515625" style="437" customWidth="1"/>
    <col min="3594" max="3594" width="9.42578125" style="437" customWidth="1"/>
    <col min="3595" max="3596" width="13.42578125" style="437" customWidth="1"/>
    <col min="3597" max="3597" width="15" style="437" customWidth="1"/>
    <col min="3598" max="3840" width="11.42578125" style="437"/>
    <col min="3841" max="3841" width="1.140625" style="437" customWidth="1"/>
    <col min="3842" max="3842" width="9.42578125" style="437" customWidth="1"/>
    <col min="3843" max="3843" width="10" style="437" customWidth="1"/>
    <col min="3844" max="3844" width="24" style="437" customWidth="1"/>
    <col min="3845" max="3845" width="9.7109375" style="437" customWidth="1"/>
    <col min="3846" max="3846" width="15.7109375" style="437" customWidth="1"/>
    <col min="3847" max="3847" width="9.42578125" style="437" customWidth="1"/>
    <col min="3848" max="3848" width="11.28515625" style="437" customWidth="1"/>
    <col min="3849" max="3849" width="18.28515625" style="437" customWidth="1"/>
    <col min="3850" max="3850" width="9.42578125" style="437" customWidth="1"/>
    <col min="3851" max="3852" width="13.42578125" style="437" customWidth="1"/>
    <col min="3853" max="3853" width="15" style="437" customWidth="1"/>
    <col min="3854" max="4096" width="11.42578125" style="437"/>
    <col min="4097" max="4097" width="1.140625" style="437" customWidth="1"/>
    <col min="4098" max="4098" width="9.42578125" style="437" customWidth="1"/>
    <col min="4099" max="4099" width="10" style="437" customWidth="1"/>
    <col min="4100" max="4100" width="24" style="437" customWidth="1"/>
    <col min="4101" max="4101" width="9.7109375" style="437" customWidth="1"/>
    <col min="4102" max="4102" width="15.7109375" style="437" customWidth="1"/>
    <col min="4103" max="4103" width="9.42578125" style="437" customWidth="1"/>
    <col min="4104" max="4104" width="11.28515625" style="437" customWidth="1"/>
    <col min="4105" max="4105" width="18.28515625" style="437" customWidth="1"/>
    <col min="4106" max="4106" width="9.42578125" style="437" customWidth="1"/>
    <col min="4107" max="4108" width="13.42578125" style="437" customWidth="1"/>
    <col min="4109" max="4109" width="15" style="437" customWidth="1"/>
    <col min="4110" max="4352" width="11.42578125" style="437"/>
    <col min="4353" max="4353" width="1.140625" style="437" customWidth="1"/>
    <col min="4354" max="4354" width="9.42578125" style="437" customWidth="1"/>
    <col min="4355" max="4355" width="10" style="437" customWidth="1"/>
    <col min="4356" max="4356" width="24" style="437" customWidth="1"/>
    <col min="4357" max="4357" width="9.7109375" style="437" customWidth="1"/>
    <col min="4358" max="4358" width="15.7109375" style="437" customWidth="1"/>
    <col min="4359" max="4359" width="9.42578125" style="437" customWidth="1"/>
    <col min="4360" max="4360" width="11.28515625" style="437" customWidth="1"/>
    <col min="4361" max="4361" width="18.28515625" style="437" customWidth="1"/>
    <col min="4362" max="4362" width="9.42578125" style="437" customWidth="1"/>
    <col min="4363" max="4364" width="13.42578125" style="437" customWidth="1"/>
    <col min="4365" max="4365" width="15" style="437" customWidth="1"/>
    <col min="4366" max="4608" width="11.42578125" style="437"/>
    <col min="4609" max="4609" width="1.140625" style="437" customWidth="1"/>
    <col min="4610" max="4610" width="9.42578125" style="437" customWidth="1"/>
    <col min="4611" max="4611" width="10" style="437" customWidth="1"/>
    <col min="4612" max="4612" width="24" style="437" customWidth="1"/>
    <col min="4613" max="4613" width="9.7109375" style="437" customWidth="1"/>
    <col min="4614" max="4614" width="15.7109375" style="437" customWidth="1"/>
    <col min="4615" max="4615" width="9.42578125" style="437" customWidth="1"/>
    <col min="4616" max="4616" width="11.28515625" style="437" customWidth="1"/>
    <col min="4617" max="4617" width="18.28515625" style="437" customWidth="1"/>
    <col min="4618" max="4618" width="9.42578125" style="437" customWidth="1"/>
    <col min="4619" max="4620" width="13.42578125" style="437" customWidth="1"/>
    <col min="4621" max="4621" width="15" style="437" customWidth="1"/>
    <col min="4622" max="4864" width="11.42578125" style="437"/>
    <col min="4865" max="4865" width="1.140625" style="437" customWidth="1"/>
    <col min="4866" max="4866" width="9.42578125" style="437" customWidth="1"/>
    <col min="4867" max="4867" width="10" style="437" customWidth="1"/>
    <col min="4868" max="4868" width="24" style="437" customWidth="1"/>
    <col min="4869" max="4869" width="9.7109375" style="437" customWidth="1"/>
    <col min="4870" max="4870" width="15.7109375" style="437" customWidth="1"/>
    <col min="4871" max="4871" width="9.42578125" style="437" customWidth="1"/>
    <col min="4872" max="4872" width="11.28515625" style="437" customWidth="1"/>
    <col min="4873" max="4873" width="18.28515625" style="437" customWidth="1"/>
    <col min="4874" max="4874" width="9.42578125" style="437" customWidth="1"/>
    <col min="4875" max="4876" width="13.42578125" style="437" customWidth="1"/>
    <col min="4877" max="4877" width="15" style="437" customWidth="1"/>
    <col min="4878" max="5120" width="11.42578125" style="437"/>
    <col min="5121" max="5121" width="1.140625" style="437" customWidth="1"/>
    <col min="5122" max="5122" width="9.42578125" style="437" customWidth="1"/>
    <col min="5123" max="5123" width="10" style="437" customWidth="1"/>
    <col min="5124" max="5124" width="24" style="437" customWidth="1"/>
    <col min="5125" max="5125" width="9.7109375" style="437" customWidth="1"/>
    <col min="5126" max="5126" width="15.7109375" style="437" customWidth="1"/>
    <col min="5127" max="5127" width="9.42578125" style="437" customWidth="1"/>
    <col min="5128" max="5128" width="11.28515625" style="437" customWidth="1"/>
    <col min="5129" max="5129" width="18.28515625" style="437" customWidth="1"/>
    <col min="5130" max="5130" width="9.42578125" style="437" customWidth="1"/>
    <col min="5131" max="5132" width="13.42578125" style="437" customWidth="1"/>
    <col min="5133" max="5133" width="15" style="437" customWidth="1"/>
    <col min="5134" max="5376" width="11.42578125" style="437"/>
    <col min="5377" max="5377" width="1.140625" style="437" customWidth="1"/>
    <col min="5378" max="5378" width="9.42578125" style="437" customWidth="1"/>
    <col min="5379" max="5379" width="10" style="437" customWidth="1"/>
    <col min="5380" max="5380" width="24" style="437" customWidth="1"/>
    <col min="5381" max="5381" width="9.7109375" style="437" customWidth="1"/>
    <col min="5382" max="5382" width="15.7109375" style="437" customWidth="1"/>
    <col min="5383" max="5383" width="9.42578125" style="437" customWidth="1"/>
    <col min="5384" max="5384" width="11.28515625" style="437" customWidth="1"/>
    <col min="5385" max="5385" width="18.28515625" style="437" customWidth="1"/>
    <col min="5386" max="5386" width="9.42578125" style="437" customWidth="1"/>
    <col min="5387" max="5388" width="13.42578125" style="437" customWidth="1"/>
    <col min="5389" max="5389" width="15" style="437" customWidth="1"/>
    <col min="5390" max="5632" width="11.42578125" style="437"/>
    <col min="5633" max="5633" width="1.140625" style="437" customWidth="1"/>
    <col min="5634" max="5634" width="9.42578125" style="437" customWidth="1"/>
    <col min="5635" max="5635" width="10" style="437" customWidth="1"/>
    <col min="5636" max="5636" width="24" style="437" customWidth="1"/>
    <col min="5637" max="5637" width="9.7109375" style="437" customWidth="1"/>
    <col min="5638" max="5638" width="15.7109375" style="437" customWidth="1"/>
    <col min="5639" max="5639" width="9.42578125" style="437" customWidth="1"/>
    <col min="5640" max="5640" width="11.28515625" style="437" customWidth="1"/>
    <col min="5641" max="5641" width="18.28515625" style="437" customWidth="1"/>
    <col min="5642" max="5642" width="9.42578125" style="437" customWidth="1"/>
    <col min="5643" max="5644" width="13.42578125" style="437" customWidth="1"/>
    <col min="5645" max="5645" width="15" style="437" customWidth="1"/>
    <col min="5646" max="5888" width="11.42578125" style="437"/>
    <col min="5889" max="5889" width="1.140625" style="437" customWidth="1"/>
    <col min="5890" max="5890" width="9.42578125" style="437" customWidth="1"/>
    <col min="5891" max="5891" width="10" style="437" customWidth="1"/>
    <col min="5892" max="5892" width="24" style="437" customWidth="1"/>
    <col min="5893" max="5893" width="9.7109375" style="437" customWidth="1"/>
    <col min="5894" max="5894" width="15.7109375" style="437" customWidth="1"/>
    <col min="5895" max="5895" width="9.42578125" style="437" customWidth="1"/>
    <col min="5896" max="5896" width="11.28515625" style="437" customWidth="1"/>
    <col min="5897" max="5897" width="18.28515625" style="437" customWidth="1"/>
    <col min="5898" max="5898" width="9.42578125" style="437" customWidth="1"/>
    <col min="5899" max="5900" width="13.42578125" style="437" customWidth="1"/>
    <col min="5901" max="5901" width="15" style="437" customWidth="1"/>
    <col min="5902" max="6144" width="11.42578125" style="437"/>
    <col min="6145" max="6145" width="1.140625" style="437" customWidth="1"/>
    <col min="6146" max="6146" width="9.42578125" style="437" customWidth="1"/>
    <col min="6147" max="6147" width="10" style="437" customWidth="1"/>
    <col min="6148" max="6148" width="24" style="437" customWidth="1"/>
    <col min="6149" max="6149" width="9.7109375" style="437" customWidth="1"/>
    <col min="6150" max="6150" width="15.7109375" style="437" customWidth="1"/>
    <col min="6151" max="6151" width="9.42578125" style="437" customWidth="1"/>
    <col min="6152" max="6152" width="11.28515625" style="437" customWidth="1"/>
    <col min="6153" max="6153" width="18.28515625" style="437" customWidth="1"/>
    <col min="6154" max="6154" width="9.42578125" style="437" customWidth="1"/>
    <col min="6155" max="6156" width="13.42578125" style="437" customWidth="1"/>
    <col min="6157" max="6157" width="15" style="437" customWidth="1"/>
    <col min="6158" max="6400" width="11.42578125" style="437"/>
    <col min="6401" max="6401" width="1.140625" style="437" customWidth="1"/>
    <col min="6402" max="6402" width="9.42578125" style="437" customWidth="1"/>
    <col min="6403" max="6403" width="10" style="437" customWidth="1"/>
    <col min="6404" max="6404" width="24" style="437" customWidth="1"/>
    <col min="6405" max="6405" width="9.7109375" style="437" customWidth="1"/>
    <col min="6406" max="6406" width="15.7109375" style="437" customWidth="1"/>
    <col min="6407" max="6407" width="9.42578125" style="437" customWidth="1"/>
    <col min="6408" max="6408" width="11.28515625" style="437" customWidth="1"/>
    <col min="6409" max="6409" width="18.28515625" style="437" customWidth="1"/>
    <col min="6410" max="6410" width="9.42578125" style="437" customWidth="1"/>
    <col min="6411" max="6412" width="13.42578125" style="437" customWidth="1"/>
    <col min="6413" max="6413" width="15" style="437" customWidth="1"/>
    <col min="6414" max="6656" width="11.42578125" style="437"/>
    <col min="6657" max="6657" width="1.140625" style="437" customWidth="1"/>
    <col min="6658" max="6658" width="9.42578125" style="437" customWidth="1"/>
    <col min="6659" max="6659" width="10" style="437" customWidth="1"/>
    <col min="6660" max="6660" width="24" style="437" customWidth="1"/>
    <col min="6661" max="6661" width="9.7109375" style="437" customWidth="1"/>
    <col min="6662" max="6662" width="15.7109375" style="437" customWidth="1"/>
    <col min="6663" max="6663" width="9.42578125" style="437" customWidth="1"/>
    <col min="6664" max="6664" width="11.28515625" style="437" customWidth="1"/>
    <col min="6665" max="6665" width="18.28515625" style="437" customWidth="1"/>
    <col min="6666" max="6666" width="9.42578125" style="437" customWidth="1"/>
    <col min="6667" max="6668" width="13.42578125" style="437" customWidth="1"/>
    <col min="6669" max="6669" width="15" style="437" customWidth="1"/>
    <col min="6670" max="6912" width="11.42578125" style="437"/>
    <col min="6913" max="6913" width="1.140625" style="437" customWidth="1"/>
    <col min="6914" max="6914" width="9.42578125" style="437" customWidth="1"/>
    <col min="6915" max="6915" width="10" style="437" customWidth="1"/>
    <col min="6916" max="6916" width="24" style="437" customWidth="1"/>
    <col min="6917" max="6917" width="9.7109375" style="437" customWidth="1"/>
    <col min="6918" max="6918" width="15.7109375" style="437" customWidth="1"/>
    <col min="6919" max="6919" width="9.42578125" style="437" customWidth="1"/>
    <col min="6920" max="6920" width="11.28515625" style="437" customWidth="1"/>
    <col min="6921" max="6921" width="18.28515625" style="437" customWidth="1"/>
    <col min="6922" max="6922" width="9.42578125" style="437" customWidth="1"/>
    <col min="6923" max="6924" width="13.42578125" style="437" customWidth="1"/>
    <col min="6925" max="6925" width="15" style="437" customWidth="1"/>
    <col min="6926" max="7168" width="11.42578125" style="437"/>
    <col min="7169" max="7169" width="1.140625" style="437" customWidth="1"/>
    <col min="7170" max="7170" width="9.42578125" style="437" customWidth="1"/>
    <col min="7171" max="7171" width="10" style="437" customWidth="1"/>
    <col min="7172" max="7172" width="24" style="437" customWidth="1"/>
    <col min="7173" max="7173" width="9.7109375" style="437" customWidth="1"/>
    <col min="7174" max="7174" width="15.7109375" style="437" customWidth="1"/>
    <col min="7175" max="7175" width="9.42578125" style="437" customWidth="1"/>
    <col min="7176" max="7176" width="11.28515625" style="437" customWidth="1"/>
    <col min="7177" max="7177" width="18.28515625" style="437" customWidth="1"/>
    <col min="7178" max="7178" width="9.42578125" style="437" customWidth="1"/>
    <col min="7179" max="7180" width="13.42578125" style="437" customWidth="1"/>
    <col min="7181" max="7181" width="15" style="437" customWidth="1"/>
    <col min="7182" max="7424" width="11.42578125" style="437"/>
    <col min="7425" max="7425" width="1.140625" style="437" customWidth="1"/>
    <col min="7426" max="7426" width="9.42578125" style="437" customWidth="1"/>
    <col min="7427" max="7427" width="10" style="437" customWidth="1"/>
    <col min="7428" max="7428" width="24" style="437" customWidth="1"/>
    <col min="7429" max="7429" width="9.7109375" style="437" customWidth="1"/>
    <col min="7430" max="7430" width="15.7109375" style="437" customWidth="1"/>
    <col min="7431" max="7431" width="9.42578125" style="437" customWidth="1"/>
    <col min="7432" max="7432" width="11.28515625" style="437" customWidth="1"/>
    <col min="7433" max="7433" width="18.28515625" style="437" customWidth="1"/>
    <col min="7434" max="7434" width="9.42578125" style="437" customWidth="1"/>
    <col min="7435" max="7436" width="13.42578125" style="437" customWidth="1"/>
    <col min="7437" max="7437" width="15" style="437" customWidth="1"/>
    <col min="7438" max="7680" width="11.42578125" style="437"/>
    <col min="7681" max="7681" width="1.140625" style="437" customWidth="1"/>
    <col min="7682" max="7682" width="9.42578125" style="437" customWidth="1"/>
    <col min="7683" max="7683" width="10" style="437" customWidth="1"/>
    <col min="7684" max="7684" width="24" style="437" customWidth="1"/>
    <col min="7685" max="7685" width="9.7109375" style="437" customWidth="1"/>
    <col min="7686" max="7686" width="15.7109375" style="437" customWidth="1"/>
    <col min="7687" max="7687" width="9.42578125" style="437" customWidth="1"/>
    <col min="7688" max="7688" width="11.28515625" style="437" customWidth="1"/>
    <col min="7689" max="7689" width="18.28515625" style="437" customWidth="1"/>
    <col min="7690" max="7690" width="9.42578125" style="437" customWidth="1"/>
    <col min="7691" max="7692" width="13.42578125" style="437" customWidth="1"/>
    <col min="7693" max="7693" width="15" style="437" customWidth="1"/>
    <col min="7694" max="7936" width="11.42578125" style="437"/>
    <col min="7937" max="7937" width="1.140625" style="437" customWidth="1"/>
    <col min="7938" max="7938" width="9.42578125" style="437" customWidth="1"/>
    <col min="7939" max="7939" width="10" style="437" customWidth="1"/>
    <col min="7940" max="7940" width="24" style="437" customWidth="1"/>
    <col min="7941" max="7941" width="9.7109375" style="437" customWidth="1"/>
    <col min="7942" max="7942" width="15.7109375" style="437" customWidth="1"/>
    <col min="7943" max="7943" width="9.42578125" style="437" customWidth="1"/>
    <col min="7944" max="7944" width="11.28515625" style="437" customWidth="1"/>
    <col min="7945" max="7945" width="18.28515625" style="437" customWidth="1"/>
    <col min="7946" max="7946" width="9.42578125" style="437" customWidth="1"/>
    <col min="7947" max="7948" width="13.42578125" style="437" customWidth="1"/>
    <col min="7949" max="7949" width="15" style="437" customWidth="1"/>
    <col min="7950" max="8192" width="11.42578125" style="437"/>
    <col min="8193" max="8193" width="1.140625" style="437" customWidth="1"/>
    <col min="8194" max="8194" width="9.42578125" style="437" customWidth="1"/>
    <col min="8195" max="8195" width="10" style="437" customWidth="1"/>
    <col min="8196" max="8196" width="24" style="437" customWidth="1"/>
    <col min="8197" max="8197" width="9.7109375" style="437" customWidth="1"/>
    <col min="8198" max="8198" width="15.7109375" style="437" customWidth="1"/>
    <col min="8199" max="8199" width="9.42578125" style="437" customWidth="1"/>
    <col min="8200" max="8200" width="11.28515625" style="437" customWidth="1"/>
    <col min="8201" max="8201" width="18.28515625" style="437" customWidth="1"/>
    <col min="8202" max="8202" width="9.42578125" style="437" customWidth="1"/>
    <col min="8203" max="8204" width="13.42578125" style="437" customWidth="1"/>
    <col min="8205" max="8205" width="15" style="437" customWidth="1"/>
    <col min="8206" max="8448" width="11.42578125" style="437"/>
    <col min="8449" max="8449" width="1.140625" style="437" customWidth="1"/>
    <col min="8450" max="8450" width="9.42578125" style="437" customWidth="1"/>
    <col min="8451" max="8451" width="10" style="437" customWidth="1"/>
    <col min="8452" max="8452" width="24" style="437" customWidth="1"/>
    <col min="8453" max="8453" width="9.7109375" style="437" customWidth="1"/>
    <col min="8454" max="8454" width="15.7109375" style="437" customWidth="1"/>
    <col min="8455" max="8455" width="9.42578125" style="437" customWidth="1"/>
    <col min="8456" max="8456" width="11.28515625" style="437" customWidth="1"/>
    <col min="8457" max="8457" width="18.28515625" style="437" customWidth="1"/>
    <col min="8458" max="8458" width="9.42578125" style="437" customWidth="1"/>
    <col min="8459" max="8460" width="13.42578125" style="437" customWidth="1"/>
    <col min="8461" max="8461" width="15" style="437" customWidth="1"/>
    <col min="8462" max="8704" width="11.42578125" style="437"/>
    <col min="8705" max="8705" width="1.140625" style="437" customWidth="1"/>
    <col min="8706" max="8706" width="9.42578125" style="437" customWidth="1"/>
    <col min="8707" max="8707" width="10" style="437" customWidth="1"/>
    <col min="8708" max="8708" width="24" style="437" customWidth="1"/>
    <col min="8709" max="8709" width="9.7109375" style="437" customWidth="1"/>
    <col min="8710" max="8710" width="15.7109375" style="437" customWidth="1"/>
    <col min="8711" max="8711" width="9.42578125" style="437" customWidth="1"/>
    <col min="8712" max="8712" width="11.28515625" style="437" customWidth="1"/>
    <col min="8713" max="8713" width="18.28515625" style="437" customWidth="1"/>
    <col min="8714" max="8714" width="9.42578125" style="437" customWidth="1"/>
    <col min="8715" max="8716" width="13.42578125" style="437" customWidth="1"/>
    <col min="8717" max="8717" width="15" style="437" customWidth="1"/>
    <col min="8718" max="8960" width="11.42578125" style="437"/>
    <col min="8961" max="8961" width="1.140625" style="437" customWidth="1"/>
    <col min="8962" max="8962" width="9.42578125" style="437" customWidth="1"/>
    <col min="8963" max="8963" width="10" style="437" customWidth="1"/>
    <col min="8964" max="8964" width="24" style="437" customWidth="1"/>
    <col min="8965" max="8965" width="9.7109375" style="437" customWidth="1"/>
    <col min="8966" max="8966" width="15.7109375" style="437" customWidth="1"/>
    <col min="8967" max="8967" width="9.42578125" style="437" customWidth="1"/>
    <col min="8968" max="8968" width="11.28515625" style="437" customWidth="1"/>
    <col min="8969" max="8969" width="18.28515625" style="437" customWidth="1"/>
    <col min="8970" max="8970" width="9.42578125" style="437" customWidth="1"/>
    <col min="8971" max="8972" width="13.42578125" style="437" customWidth="1"/>
    <col min="8973" max="8973" width="15" style="437" customWidth="1"/>
    <col min="8974" max="9216" width="11.42578125" style="437"/>
    <col min="9217" max="9217" width="1.140625" style="437" customWidth="1"/>
    <col min="9218" max="9218" width="9.42578125" style="437" customWidth="1"/>
    <col min="9219" max="9219" width="10" style="437" customWidth="1"/>
    <col min="9220" max="9220" width="24" style="437" customWidth="1"/>
    <col min="9221" max="9221" width="9.7109375" style="437" customWidth="1"/>
    <col min="9222" max="9222" width="15.7109375" style="437" customWidth="1"/>
    <col min="9223" max="9223" width="9.42578125" style="437" customWidth="1"/>
    <col min="9224" max="9224" width="11.28515625" style="437" customWidth="1"/>
    <col min="9225" max="9225" width="18.28515625" style="437" customWidth="1"/>
    <col min="9226" max="9226" width="9.42578125" style="437" customWidth="1"/>
    <col min="9227" max="9228" width="13.42578125" style="437" customWidth="1"/>
    <col min="9229" max="9229" width="15" style="437" customWidth="1"/>
    <col min="9230" max="9472" width="11.42578125" style="437"/>
    <col min="9473" max="9473" width="1.140625" style="437" customWidth="1"/>
    <col min="9474" max="9474" width="9.42578125" style="437" customWidth="1"/>
    <col min="9475" max="9475" width="10" style="437" customWidth="1"/>
    <col min="9476" max="9476" width="24" style="437" customWidth="1"/>
    <col min="9477" max="9477" width="9.7109375" style="437" customWidth="1"/>
    <col min="9478" max="9478" width="15.7109375" style="437" customWidth="1"/>
    <col min="9479" max="9479" width="9.42578125" style="437" customWidth="1"/>
    <col min="9480" max="9480" width="11.28515625" style="437" customWidth="1"/>
    <col min="9481" max="9481" width="18.28515625" style="437" customWidth="1"/>
    <col min="9482" max="9482" width="9.42578125" style="437" customWidth="1"/>
    <col min="9483" max="9484" width="13.42578125" style="437" customWidth="1"/>
    <col min="9485" max="9485" width="15" style="437" customWidth="1"/>
    <col min="9486" max="9728" width="11.42578125" style="437"/>
    <col min="9729" max="9729" width="1.140625" style="437" customWidth="1"/>
    <col min="9730" max="9730" width="9.42578125" style="437" customWidth="1"/>
    <col min="9731" max="9731" width="10" style="437" customWidth="1"/>
    <col min="9732" max="9732" width="24" style="437" customWidth="1"/>
    <col min="9733" max="9733" width="9.7109375" style="437" customWidth="1"/>
    <col min="9734" max="9734" width="15.7109375" style="437" customWidth="1"/>
    <col min="9735" max="9735" width="9.42578125" style="437" customWidth="1"/>
    <col min="9736" max="9736" width="11.28515625" style="437" customWidth="1"/>
    <col min="9737" max="9737" width="18.28515625" style="437" customWidth="1"/>
    <col min="9738" max="9738" width="9.42578125" style="437" customWidth="1"/>
    <col min="9739" max="9740" width="13.42578125" style="437" customWidth="1"/>
    <col min="9741" max="9741" width="15" style="437" customWidth="1"/>
    <col min="9742" max="9984" width="11.42578125" style="437"/>
    <col min="9985" max="9985" width="1.140625" style="437" customWidth="1"/>
    <col min="9986" max="9986" width="9.42578125" style="437" customWidth="1"/>
    <col min="9987" max="9987" width="10" style="437" customWidth="1"/>
    <col min="9988" max="9988" width="24" style="437" customWidth="1"/>
    <col min="9989" max="9989" width="9.7109375" style="437" customWidth="1"/>
    <col min="9990" max="9990" width="15.7109375" style="437" customWidth="1"/>
    <col min="9991" max="9991" width="9.42578125" style="437" customWidth="1"/>
    <col min="9992" max="9992" width="11.28515625" style="437" customWidth="1"/>
    <col min="9993" max="9993" width="18.28515625" style="437" customWidth="1"/>
    <col min="9994" max="9994" width="9.42578125" style="437" customWidth="1"/>
    <col min="9995" max="9996" width="13.42578125" style="437" customWidth="1"/>
    <col min="9997" max="9997" width="15" style="437" customWidth="1"/>
    <col min="9998" max="10240" width="11.42578125" style="437"/>
    <col min="10241" max="10241" width="1.140625" style="437" customWidth="1"/>
    <col min="10242" max="10242" width="9.42578125" style="437" customWidth="1"/>
    <col min="10243" max="10243" width="10" style="437" customWidth="1"/>
    <col min="10244" max="10244" width="24" style="437" customWidth="1"/>
    <col min="10245" max="10245" width="9.7109375" style="437" customWidth="1"/>
    <col min="10246" max="10246" width="15.7109375" style="437" customWidth="1"/>
    <col min="10247" max="10247" width="9.42578125" style="437" customWidth="1"/>
    <col min="10248" max="10248" width="11.28515625" style="437" customWidth="1"/>
    <col min="10249" max="10249" width="18.28515625" style="437" customWidth="1"/>
    <col min="10250" max="10250" width="9.42578125" style="437" customWidth="1"/>
    <col min="10251" max="10252" width="13.42578125" style="437" customWidth="1"/>
    <col min="10253" max="10253" width="15" style="437" customWidth="1"/>
    <col min="10254" max="10496" width="11.42578125" style="437"/>
    <col min="10497" max="10497" width="1.140625" style="437" customWidth="1"/>
    <col min="10498" max="10498" width="9.42578125" style="437" customWidth="1"/>
    <col min="10499" max="10499" width="10" style="437" customWidth="1"/>
    <col min="10500" max="10500" width="24" style="437" customWidth="1"/>
    <col min="10501" max="10501" width="9.7109375" style="437" customWidth="1"/>
    <col min="10502" max="10502" width="15.7109375" style="437" customWidth="1"/>
    <col min="10503" max="10503" width="9.42578125" style="437" customWidth="1"/>
    <col min="10504" max="10504" width="11.28515625" style="437" customWidth="1"/>
    <col min="10505" max="10505" width="18.28515625" style="437" customWidth="1"/>
    <col min="10506" max="10506" width="9.42578125" style="437" customWidth="1"/>
    <col min="10507" max="10508" width="13.42578125" style="437" customWidth="1"/>
    <col min="10509" max="10509" width="15" style="437" customWidth="1"/>
    <col min="10510" max="10752" width="11.42578125" style="437"/>
    <col min="10753" max="10753" width="1.140625" style="437" customWidth="1"/>
    <col min="10754" max="10754" width="9.42578125" style="437" customWidth="1"/>
    <col min="10755" max="10755" width="10" style="437" customWidth="1"/>
    <col min="10756" max="10756" width="24" style="437" customWidth="1"/>
    <col min="10757" max="10757" width="9.7109375" style="437" customWidth="1"/>
    <col min="10758" max="10758" width="15.7109375" style="437" customWidth="1"/>
    <col min="10759" max="10759" width="9.42578125" style="437" customWidth="1"/>
    <col min="10760" max="10760" width="11.28515625" style="437" customWidth="1"/>
    <col min="10761" max="10761" width="18.28515625" style="437" customWidth="1"/>
    <col min="10762" max="10762" width="9.42578125" style="437" customWidth="1"/>
    <col min="10763" max="10764" width="13.42578125" style="437" customWidth="1"/>
    <col min="10765" max="10765" width="15" style="437" customWidth="1"/>
    <col min="10766" max="11008" width="11.42578125" style="437"/>
    <col min="11009" max="11009" width="1.140625" style="437" customWidth="1"/>
    <col min="11010" max="11010" width="9.42578125" style="437" customWidth="1"/>
    <col min="11011" max="11011" width="10" style="437" customWidth="1"/>
    <col min="11012" max="11012" width="24" style="437" customWidth="1"/>
    <col min="11013" max="11013" width="9.7109375" style="437" customWidth="1"/>
    <col min="11014" max="11014" width="15.7109375" style="437" customWidth="1"/>
    <col min="11015" max="11015" width="9.42578125" style="437" customWidth="1"/>
    <col min="11016" max="11016" width="11.28515625" style="437" customWidth="1"/>
    <col min="11017" max="11017" width="18.28515625" style="437" customWidth="1"/>
    <col min="11018" max="11018" width="9.42578125" style="437" customWidth="1"/>
    <col min="11019" max="11020" width="13.42578125" style="437" customWidth="1"/>
    <col min="11021" max="11021" width="15" style="437" customWidth="1"/>
    <col min="11022" max="11264" width="11.42578125" style="437"/>
    <col min="11265" max="11265" width="1.140625" style="437" customWidth="1"/>
    <col min="11266" max="11266" width="9.42578125" style="437" customWidth="1"/>
    <col min="11267" max="11267" width="10" style="437" customWidth="1"/>
    <col min="11268" max="11268" width="24" style="437" customWidth="1"/>
    <col min="11269" max="11269" width="9.7109375" style="437" customWidth="1"/>
    <col min="11270" max="11270" width="15.7109375" style="437" customWidth="1"/>
    <col min="11271" max="11271" width="9.42578125" style="437" customWidth="1"/>
    <col min="11272" max="11272" width="11.28515625" style="437" customWidth="1"/>
    <col min="11273" max="11273" width="18.28515625" style="437" customWidth="1"/>
    <col min="11274" max="11274" width="9.42578125" style="437" customWidth="1"/>
    <col min="11275" max="11276" width="13.42578125" style="437" customWidth="1"/>
    <col min="11277" max="11277" width="15" style="437" customWidth="1"/>
    <col min="11278" max="11520" width="11.42578125" style="437"/>
    <col min="11521" max="11521" width="1.140625" style="437" customWidth="1"/>
    <col min="11522" max="11522" width="9.42578125" style="437" customWidth="1"/>
    <col min="11523" max="11523" width="10" style="437" customWidth="1"/>
    <col min="11524" max="11524" width="24" style="437" customWidth="1"/>
    <col min="11525" max="11525" width="9.7109375" style="437" customWidth="1"/>
    <col min="11526" max="11526" width="15.7109375" style="437" customWidth="1"/>
    <col min="11527" max="11527" width="9.42578125" style="437" customWidth="1"/>
    <col min="11528" max="11528" width="11.28515625" style="437" customWidth="1"/>
    <col min="11529" max="11529" width="18.28515625" style="437" customWidth="1"/>
    <col min="11530" max="11530" width="9.42578125" style="437" customWidth="1"/>
    <col min="11531" max="11532" width="13.42578125" style="437" customWidth="1"/>
    <col min="11533" max="11533" width="15" style="437" customWidth="1"/>
    <col min="11534" max="11776" width="11.42578125" style="437"/>
    <col min="11777" max="11777" width="1.140625" style="437" customWidth="1"/>
    <col min="11778" max="11778" width="9.42578125" style="437" customWidth="1"/>
    <col min="11779" max="11779" width="10" style="437" customWidth="1"/>
    <col min="11780" max="11780" width="24" style="437" customWidth="1"/>
    <col min="11781" max="11781" width="9.7109375" style="437" customWidth="1"/>
    <col min="11782" max="11782" width="15.7109375" style="437" customWidth="1"/>
    <col min="11783" max="11783" width="9.42578125" style="437" customWidth="1"/>
    <col min="11784" max="11784" width="11.28515625" style="437" customWidth="1"/>
    <col min="11785" max="11785" width="18.28515625" style="437" customWidth="1"/>
    <col min="11786" max="11786" width="9.42578125" style="437" customWidth="1"/>
    <col min="11787" max="11788" width="13.42578125" style="437" customWidth="1"/>
    <col min="11789" max="11789" width="15" style="437" customWidth="1"/>
    <col min="11790" max="12032" width="11.42578125" style="437"/>
    <col min="12033" max="12033" width="1.140625" style="437" customWidth="1"/>
    <col min="12034" max="12034" width="9.42578125" style="437" customWidth="1"/>
    <col min="12035" max="12035" width="10" style="437" customWidth="1"/>
    <col min="12036" max="12036" width="24" style="437" customWidth="1"/>
    <col min="12037" max="12037" width="9.7109375" style="437" customWidth="1"/>
    <col min="12038" max="12038" width="15.7109375" style="437" customWidth="1"/>
    <col min="12039" max="12039" width="9.42578125" style="437" customWidth="1"/>
    <col min="12040" max="12040" width="11.28515625" style="437" customWidth="1"/>
    <col min="12041" max="12041" width="18.28515625" style="437" customWidth="1"/>
    <col min="12042" max="12042" width="9.42578125" style="437" customWidth="1"/>
    <col min="12043" max="12044" width="13.42578125" style="437" customWidth="1"/>
    <col min="12045" max="12045" width="15" style="437" customWidth="1"/>
    <col min="12046" max="12288" width="11.42578125" style="437"/>
    <col min="12289" max="12289" width="1.140625" style="437" customWidth="1"/>
    <col min="12290" max="12290" width="9.42578125" style="437" customWidth="1"/>
    <col min="12291" max="12291" width="10" style="437" customWidth="1"/>
    <col min="12292" max="12292" width="24" style="437" customWidth="1"/>
    <col min="12293" max="12293" width="9.7109375" style="437" customWidth="1"/>
    <col min="12294" max="12294" width="15.7109375" style="437" customWidth="1"/>
    <col min="12295" max="12295" width="9.42578125" style="437" customWidth="1"/>
    <col min="12296" max="12296" width="11.28515625" style="437" customWidth="1"/>
    <col min="12297" max="12297" width="18.28515625" style="437" customWidth="1"/>
    <col min="12298" max="12298" width="9.42578125" style="437" customWidth="1"/>
    <col min="12299" max="12300" width="13.42578125" style="437" customWidth="1"/>
    <col min="12301" max="12301" width="15" style="437" customWidth="1"/>
    <col min="12302" max="12544" width="11.42578125" style="437"/>
    <col min="12545" max="12545" width="1.140625" style="437" customWidth="1"/>
    <col min="12546" max="12546" width="9.42578125" style="437" customWidth="1"/>
    <col min="12547" max="12547" width="10" style="437" customWidth="1"/>
    <col min="12548" max="12548" width="24" style="437" customWidth="1"/>
    <col min="12549" max="12549" width="9.7109375" style="437" customWidth="1"/>
    <col min="12550" max="12550" width="15.7109375" style="437" customWidth="1"/>
    <col min="12551" max="12551" width="9.42578125" style="437" customWidth="1"/>
    <col min="12552" max="12552" width="11.28515625" style="437" customWidth="1"/>
    <col min="12553" max="12553" width="18.28515625" style="437" customWidth="1"/>
    <col min="12554" max="12554" width="9.42578125" style="437" customWidth="1"/>
    <col min="12555" max="12556" width="13.42578125" style="437" customWidth="1"/>
    <col min="12557" max="12557" width="15" style="437" customWidth="1"/>
    <col min="12558" max="12800" width="11.42578125" style="437"/>
    <col min="12801" max="12801" width="1.140625" style="437" customWidth="1"/>
    <col min="12802" max="12802" width="9.42578125" style="437" customWidth="1"/>
    <col min="12803" max="12803" width="10" style="437" customWidth="1"/>
    <col min="12804" max="12804" width="24" style="437" customWidth="1"/>
    <col min="12805" max="12805" width="9.7109375" style="437" customWidth="1"/>
    <col min="12806" max="12806" width="15.7109375" style="437" customWidth="1"/>
    <col min="12807" max="12807" width="9.42578125" style="437" customWidth="1"/>
    <col min="12808" max="12808" width="11.28515625" style="437" customWidth="1"/>
    <col min="12809" max="12809" width="18.28515625" style="437" customWidth="1"/>
    <col min="12810" max="12810" width="9.42578125" style="437" customWidth="1"/>
    <col min="12811" max="12812" width="13.42578125" style="437" customWidth="1"/>
    <col min="12813" max="12813" width="15" style="437" customWidth="1"/>
    <col min="12814" max="13056" width="11.42578125" style="437"/>
    <col min="13057" max="13057" width="1.140625" style="437" customWidth="1"/>
    <col min="13058" max="13058" width="9.42578125" style="437" customWidth="1"/>
    <col min="13059" max="13059" width="10" style="437" customWidth="1"/>
    <col min="13060" max="13060" width="24" style="437" customWidth="1"/>
    <col min="13061" max="13061" width="9.7109375" style="437" customWidth="1"/>
    <col min="13062" max="13062" width="15.7109375" style="437" customWidth="1"/>
    <col min="13063" max="13063" width="9.42578125" style="437" customWidth="1"/>
    <col min="13064" max="13064" width="11.28515625" style="437" customWidth="1"/>
    <col min="13065" max="13065" width="18.28515625" style="437" customWidth="1"/>
    <col min="13066" max="13066" width="9.42578125" style="437" customWidth="1"/>
    <col min="13067" max="13068" width="13.42578125" style="437" customWidth="1"/>
    <col min="13069" max="13069" width="15" style="437" customWidth="1"/>
    <col min="13070" max="13312" width="11.42578125" style="437"/>
    <col min="13313" max="13313" width="1.140625" style="437" customWidth="1"/>
    <col min="13314" max="13314" width="9.42578125" style="437" customWidth="1"/>
    <col min="13315" max="13315" width="10" style="437" customWidth="1"/>
    <col min="13316" max="13316" width="24" style="437" customWidth="1"/>
    <col min="13317" max="13317" width="9.7109375" style="437" customWidth="1"/>
    <col min="13318" max="13318" width="15.7109375" style="437" customWidth="1"/>
    <col min="13319" max="13319" width="9.42578125" style="437" customWidth="1"/>
    <col min="13320" max="13320" width="11.28515625" style="437" customWidth="1"/>
    <col min="13321" max="13321" width="18.28515625" style="437" customWidth="1"/>
    <col min="13322" max="13322" width="9.42578125" style="437" customWidth="1"/>
    <col min="13323" max="13324" width="13.42578125" style="437" customWidth="1"/>
    <col min="13325" max="13325" width="15" style="437" customWidth="1"/>
    <col min="13326" max="13568" width="11.42578125" style="437"/>
    <col min="13569" max="13569" width="1.140625" style="437" customWidth="1"/>
    <col min="13570" max="13570" width="9.42578125" style="437" customWidth="1"/>
    <col min="13571" max="13571" width="10" style="437" customWidth="1"/>
    <col min="13572" max="13572" width="24" style="437" customWidth="1"/>
    <col min="13573" max="13573" width="9.7109375" style="437" customWidth="1"/>
    <col min="13574" max="13574" width="15.7109375" style="437" customWidth="1"/>
    <col min="13575" max="13575" width="9.42578125" style="437" customWidth="1"/>
    <col min="13576" max="13576" width="11.28515625" style="437" customWidth="1"/>
    <col min="13577" max="13577" width="18.28515625" style="437" customWidth="1"/>
    <col min="13578" max="13578" width="9.42578125" style="437" customWidth="1"/>
    <col min="13579" max="13580" width="13.42578125" style="437" customWidth="1"/>
    <col min="13581" max="13581" width="15" style="437" customWidth="1"/>
    <col min="13582" max="13824" width="11.42578125" style="437"/>
    <col min="13825" max="13825" width="1.140625" style="437" customWidth="1"/>
    <col min="13826" max="13826" width="9.42578125" style="437" customWidth="1"/>
    <col min="13827" max="13827" width="10" style="437" customWidth="1"/>
    <col min="13828" max="13828" width="24" style="437" customWidth="1"/>
    <col min="13829" max="13829" width="9.7109375" style="437" customWidth="1"/>
    <col min="13830" max="13830" width="15.7109375" style="437" customWidth="1"/>
    <col min="13831" max="13831" width="9.42578125" style="437" customWidth="1"/>
    <col min="13832" max="13832" width="11.28515625" style="437" customWidth="1"/>
    <col min="13833" max="13833" width="18.28515625" style="437" customWidth="1"/>
    <col min="13834" max="13834" width="9.42578125" style="437" customWidth="1"/>
    <col min="13835" max="13836" width="13.42578125" style="437" customWidth="1"/>
    <col min="13837" max="13837" width="15" style="437" customWidth="1"/>
    <col min="13838" max="14080" width="11.42578125" style="437"/>
    <col min="14081" max="14081" width="1.140625" style="437" customWidth="1"/>
    <col min="14082" max="14082" width="9.42578125" style="437" customWidth="1"/>
    <col min="14083" max="14083" width="10" style="437" customWidth="1"/>
    <col min="14084" max="14084" width="24" style="437" customWidth="1"/>
    <col min="14085" max="14085" width="9.7109375" style="437" customWidth="1"/>
    <col min="14086" max="14086" width="15.7109375" style="437" customWidth="1"/>
    <col min="14087" max="14087" width="9.42578125" style="437" customWidth="1"/>
    <col min="14088" max="14088" width="11.28515625" style="437" customWidth="1"/>
    <col min="14089" max="14089" width="18.28515625" style="437" customWidth="1"/>
    <col min="14090" max="14090" width="9.42578125" style="437" customWidth="1"/>
    <col min="14091" max="14092" width="13.42578125" style="437" customWidth="1"/>
    <col min="14093" max="14093" width="15" style="437" customWidth="1"/>
    <col min="14094" max="14336" width="11.42578125" style="437"/>
    <col min="14337" max="14337" width="1.140625" style="437" customWidth="1"/>
    <col min="14338" max="14338" width="9.42578125" style="437" customWidth="1"/>
    <col min="14339" max="14339" width="10" style="437" customWidth="1"/>
    <col min="14340" max="14340" width="24" style="437" customWidth="1"/>
    <col min="14341" max="14341" width="9.7109375" style="437" customWidth="1"/>
    <col min="14342" max="14342" width="15.7109375" style="437" customWidth="1"/>
    <col min="14343" max="14343" width="9.42578125" style="437" customWidth="1"/>
    <col min="14344" max="14344" width="11.28515625" style="437" customWidth="1"/>
    <col min="14345" max="14345" width="18.28515625" style="437" customWidth="1"/>
    <col min="14346" max="14346" width="9.42578125" style="437" customWidth="1"/>
    <col min="14347" max="14348" width="13.42578125" style="437" customWidth="1"/>
    <col min="14349" max="14349" width="15" style="437" customWidth="1"/>
    <col min="14350" max="14592" width="11.42578125" style="437"/>
    <col min="14593" max="14593" width="1.140625" style="437" customWidth="1"/>
    <col min="14594" max="14594" width="9.42578125" style="437" customWidth="1"/>
    <col min="14595" max="14595" width="10" style="437" customWidth="1"/>
    <col min="14596" max="14596" width="24" style="437" customWidth="1"/>
    <col min="14597" max="14597" width="9.7109375" style="437" customWidth="1"/>
    <col min="14598" max="14598" width="15.7109375" style="437" customWidth="1"/>
    <col min="14599" max="14599" width="9.42578125" style="437" customWidth="1"/>
    <col min="14600" max="14600" width="11.28515625" style="437" customWidth="1"/>
    <col min="14601" max="14601" width="18.28515625" style="437" customWidth="1"/>
    <col min="14602" max="14602" width="9.42578125" style="437" customWidth="1"/>
    <col min="14603" max="14604" width="13.42578125" style="437" customWidth="1"/>
    <col min="14605" max="14605" width="15" style="437" customWidth="1"/>
    <col min="14606" max="14848" width="11.42578125" style="437"/>
    <col min="14849" max="14849" width="1.140625" style="437" customWidth="1"/>
    <col min="14850" max="14850" width="9.42578125" style="437" customWidth="1"/>
    <col min="14851" max="14851" width="10" style="437" customWidth="1"/>
    <col min="14852" max="14852" width="24" style="437" customWidth="1"/>
    <col min="14853" max="14853" width="9.7109375" style="437" customWidth="1"/>
    <col min="14854" max="14854" width="15.7109375" style="437" customWidth="1"/>
    <col min="14855" max="14855" width="9.42578125" style="437" customWidth="1"/>
    <col min="14856" max="14856" width="11.28515625" style="437" customWidth="1"/>
    <col min="14857" max="14857" width="18.28515625" style="437" customWidth="1"/>
    <col min="14858" max="14858" width="9.42578125" style="437" customWidth="1"/>
    <col min="14859" max="14860" width="13.42578125" style="437" customWidth="1"/>
    <col min="14861" max="14861" width="15" style="437" customWidth="1"/>
    <col min="14862" max="15104" width="11.42578125" style="437"/>
    <col min="15105" max="15105" width="1.140625" style="437" customWidth="1"/>
    <col min="15106" max="15106" width="9.42578125" style="437" customWidth="1"/>
    <col min="15107" max="15107" width="10" style="437" customWidth="1"/>
    <col min="15108" max="15108" width="24" style="437" customWidth="1"/>
    <col min="15109" max="15109" width="9.7109375" style="437" customWidth="1"/>
    <col min="15110" max="15110" width="15.7109375" style="437" customWidth="1"/>
    <col min="15111" max="15111" width="9.42578125" style="437" customWidth="1"/>
    <col min="15112" max="15112" width="11.28515625" style="437" customWidth="1"/>
    <col min="15113" max="15113" width="18.28515625" style="437" customWidth="1"/>
    <col min="15114" max="15114" width="9.42578125" style="437" customWidth="1"/>
    <col min="15115" max="15116" width="13.42578125" style="437" customWidth="1"/>
    <col min="15117" max="15117" width="15" style="437" customWidth="1"/>
    <col min="15118" max="15360" width="11.42578125" style="437"/>
    <col min="15361" max="15361" width="1.140625" style="437" customWidth="1"/>
    <col min="15362" max="15362" width="9.42578125" style="437" customWidth="1"/>
    <col min="15363" max="15363" width="10" style="437" customWidth="1"/>
    <col min="15364" max="15364" width="24" style="437" customWidth="1"/>
    <col min="15365" max="15365" width="9.7109375" style="437" customWidth="1"/>
    <col min="15366" max="15366" width="15.7109375" style="437" customWidth="1"/>
    <col min="15367" max="15367" width="9.42578125" style="437" customWidth="1"/>
    <col min="15368" max="15368" width="11.28515625" style="437" customWidth="1"/>
    <col min="15369" max="15369" width="18.28515625" style="437" customWidth="1"/>
    <col min="15370" max="15370" width="9.42578125" style="437" customWidth="1"/>
    <col min="15371" max="15372" width="13.42578125" style="437" customWidth="1"/>
    <col min="15373" max="15373" width="15" style="437" customWidth="1"/>
    <col min="15374" max="15616" width="11.42578125" style="437"/>
    <col min="15617" max="15617" width="1.140625" style="437" customWidth="1"/>
    <col min="15618" max="15618" width="9.42578125" style="437" customWidth="1"/>
    <col min="15619" max="15619" width="10" style="437" customWidth="1"/>
    <col min="15620" max="15620" width="24" style="437" customWidth="1"/>
    <col min="15621" max="15621" width="9.7109375" style="437" customWidth="1"/>
    <col min="15622" max="15622" width="15.7109375" style="437" customWidth="1"/>
    <col min="15623" max="15623" width="9.42578125" style="437" customWidth="1"/>
    <col min="15624" max="15624" width="11.28515625" style="437" customWidth="1"/>
    <col min="15625" max="15625" width="18.28515625" style="437" customWidth="1"/>
    <col min="15626" max="15626" width="9.42578125" style="437" customWidth="1"/>
    <col min="15627" max="15628" width="13.42578125" style="437" customWidth="1"/>
    <col min="15629" max="15629" width="15" style="437" customWidth="1"/>
    <col min="15630" max="15872" width="11.42578125" style="437"/>
    <col min="15873" max="15873" width="1.140625" style="437" customWidth="1"/>
    <col min="15874" max="15874" width="9.42578125" style="437" customWidth="1"/>
    <col min="15875" max="15875" width="10" style="437" customWidth="1"/>
    <col min="15876" max="15876" width="24" style="437" customWidth="1"/>
    <col min="15877" max="15877" width="9.7109375" style="437" customWidth="1"/>
    <col min="15878" max="15878" width="15.7109375" style="437" customWidth="1"/>
    <col min="15879" max="15879" width="9.42578125" style="437" customWidth="1"/>
    <col min="15880" max="15880" width="11.28515625" style="437" customWidth="1"/>
    <col min="15881" max="15881" width="18.28515625" style="437" customWidth="1"/>
    <col min="15882" max="15882" width="9.42578125" style="437" customWidth="1"/>
    <col min="15883" max="15884" width="13.42578125" style="437" customWidth="1"/>
    <col min="15885" max="15885" width="15" style="437" customWidth="1"/>
    <col min="15886" max="16128" width="11.42578125" style="437"/>
    <col min="16129" max="16129" width="1.140625" style="437" customWidth="1"/>
    <col min="16130" max="16130" width="9.42578125" style="437" customWidth="1"/>
    <col min="16131" max="16131" width="10" style="437" customWidth="1"/>
    <col min="16132" max="16132" width="24" style="437" customWidth="1"/>
    <col min="16133" max="16133" width="9.7109375" style="437" customWidth="1"/>
    <col min="16134" max="16134" width="15.7109375" style="437" customWidth="1"/>
    <col min="16135" max="16135" width="9.42578125" style="437" customWidth="1"/>
    <col min="16136" max="16136" width="11.28515625" style="437" customWidth="1"/>
    <col min="16137" max="16137" width="18.28515625" style="437" customWidth="1"/>
    <col min="16138" max="16138" width="9.42578125" style="437" customWidth="1"/>
    <col min="16139" max="16140" width="13.42578125" style="437" customWidth="1"/>
    <col min="16141" max="16141" width="15" style="437" customWidth="1"/>
    <col min="16142" max="16384" width="11.42578125" style="437"/>
  </cols>
  <sheetData>
    <row r="1" spans="1:16" ht="31.5" customHeight="1">
      <c r="B1" s="2228">
        <v>125</v>
      </c>
    </row>
    <row r="2" spans="1:16" ht="24" customHeight="1">
      <c r="A2" s="2415" t="s">
        <v>1352</v>
      </c>
      <c r="B2" s="2415"/>
      <c r="C2" s="2415"/>
      <c r="D2" s="2415"/>
      <c r="E2" s="2415"/>
      <c r="F2" s="2415"/>
      <c r="G2" s="2415"/>
      <c r="H2" s="2415"/>
      <c r="I2" s="2415"/>
      <c r="J2" s="2415"/>
      <c r="K2" s="2415"/>
      <c r="L2" s="2415"/>
      <c r="M2" s="2415"/>
      <c r="N2" s="2415"/>
    </row>
    <row r="3" spans="1:16">
      <c r="A3" s="1476"/>
      <c r="B3" s="1476"/>
      <c r="C3" s="1476"/>
      <c r="D3" s="1476"/>
      <c r="E3" s="1476"/>
      <c r="F3" s="1476"/>
      <c r="G3" s="1476"/>
      <c r="H3" s="1476"/>
      <c r="I3" s="1476"/>
      <c r="J3" s="1476"/>
      <c r="K3" s="1476"/>
      <c r="L3" s="1476"/>
      <c r="M3" s="1476"/>
      <c r="N3" s="1476"/>
    </row>
    <row r="4" spans="1:16" ht="13.5" thickBot="1"/>
    <row r="5" spans="1:16" ht="23.25" customHeight="1" thickBot="1">
      <c r="B5" s="750"/>
      <c r="C5" s="751" t="s">
        <v>1100</v>
      </c>
      <c r="D5" s="751" t="s">
        <v>1101</v>
      </c>
      <c r="E5" s="751" t="s">
        <v>1102</v>
      </c>
      <c r="F5" s="751" t="s">
        <v>1103</v>
      </c>
      <c r="G5" s="751" t="s">
        <v>1104</v>
      </c>
      <c r="H5" s="751" t="s">
        <v>1105</v>
      </c>
      <c r="I5" s="751" t="s">
        <v>1106</v>
      </c>
      <c r="J5" s="751" t="s">
        <v>1107</v>
      </c>
      <c r="K5" s="751" t="s">
        <v>1108</v>
      </c>
      <c r="L5" s="751" t="s">
        <v>1109</v>
      </c>
      <c r="M5" s="751" t="s">
        <v>1110</v>
      </c>
      <c r="N5" s="751" t="s">
        <v>1008</v>
      </c>
    </row>
    <row r="6" spans="1:16" ht="24" customHeight="1">
      <c r="B6" s="752">
        <v>1995</v>
      </c>
      <c r="C6" s="753">
        <v>37</v>
      </c>
      <c r="D6" s="753">
        <v>40</v>
      </c>
      <c r="E6" s="753">
        <v>20</v>
      </c>
      <c r="F6" s="753">
        <v>12</v>
      </c>
      <c r="G6" s="753">
        <v>16</v>
      </c>
      <c r="H6" s="753">
        <v>48</v>
      </c>
      <c r="I6" s="753">
        <v>32</v>
      </c>
      <c r="J6" s="753">
        <v>91</v>
      </c>
      <c r="K6" s="753">
        <v>9</v>
      </c>
      <c r="L6" s="753" t="s">
        <v>212</v>
      </c>
      <c r="M6" s="753" t="s">
        <v>212</v>
      </c>
      <c r="N6" s="752">
        <v>305</v>
      </c>
    </row>
    <row r="7" spans="1:16" ht="24" customHeight="1">
      <c r="B7" s="754">
        <v>1996</v>
      </c>
      <c r="C7" s="755">
        <v>40</v>
      </c>
      <c r="D7" s="755">
        <v>42</v>
      </c>
      <c r="E7" s="755">
        <v>21</v>
      </c>
      <c r="F7" s="755">
        <v>13</v>
      </c>
      <c r="G7" s="755">
        <v>17</v>
      </c>
      <c r="H7" s="755">
        <v>48</v>
      </c>
      <c r="I7" s="755">
        <v>34</v>
      </c>
      <c r="J7" s="755">
        <v>96</v>
      </c>
      <c r="K7" s="755">
        <v>10</v>
      </c>
      <c r="L7" s="755" t="s">
        <v>212</v>
      </c>
      <c r="M7" s="755" t="s">
        <v>212</v>
      </c>
      <c r="N7" s="754">
        <v>321</v>
      </c>
    </row>
    <row r="8" spans="1:16" ht="24" customHeight="1">
      <c r="B8" s="754">
        <v>1997</v>
      </c>
      <c r="C8" s="755">
        <v>41</v>
      </c>
      <c r="D8" s="755">
        <v>43</v>
      </c>
      <c r="E8" s="755">
        <v>21</v>
      </c>
      <c r="F8" s="755">
        <v>14</v>
      </c>
      <c r="G8" s="755">
        <v>19</v>
      </c>
      <c r="H8" s="755">
        <v>51</v>
      </c>
      <c r="I8" s="755">
        <v>36</v>
      </c>
      <c r="J8" s="755">
        <v>101</v>
      </c>
      <c r="K8" s="755">
        <v>10</v>
      </c>
      <c r="L8" s="755" t="s">
        <v>212</v>
      </c>
      <c r="M8" s="755" t="s">
        <v>212</v>
      </c>
      <c r="N8" s="754">
        <v>336</v>
      </c>
    </row>
    <row r="9" spans="1:16" ht="24" customHeight="1">
      <c r="B9" s="754">
        <v>1998</v>
      </c>
      <c r="C9" s="755">
        <v>41</v>
      </c>
      <c r="D9" s="755">
        <v>45</v>
      </c>
      <c r="E9" s="755">
        <v>22</v>
      </c>
      <c r="F9" s="755">
        <v>15</v>
      </c>
      <c r="G9" s="755">
        <v>20</v>
      </c>
      <c r="H9" s="755">
        <v>55</v>
      </c>
      <c r="I9" s="755">
        <v>37</v>
      </c>
      <c r="J9" s="755">
        <v>107</v>
      </c>
      <c r="K9" s="755">
        <v>11</v>
      </c>
      <c r="L9" s="755" t="s">
        <v>212</v>
      </c>
      <c r="M9" s="755" t="s">
        <v>212</v>
      </c>
      <c r="N9" s="754">
        <v>353</v>
      </c>
    </row>
    <row r="10" spans="1:16" ht="24" customHeight="1">
      <c r="B10" s="754">
        <v>1999</v>
      </c>
      <c r="C10" s="755">
        <v>45</v>
      </c>
      <c r="D10" s="755">
        <v>49</v>
      </c>
      <c r="E10" s="755">
        <v>25</v>
      </c>
      <c r="F10" s="755">
        <v>15</v>
      </c>
      <c r="G10" s="755">
        <v>20</v>
      </c>
      <c r="H10" s="755">
        <v>58</v>
      </c>
      <c r="I10" s="755">
        <v>39</v>
      </c>
      <c r="J10" s="755">
        <v>110</v>
      </c>
      <c r="K10" s="755">
        <v>11</v>
      </c>
      <c r="L10" s="755" t="s">
        <v>212</v>
      </c>
      <c r="M10" s="755" t="s">
        <v>212</v>
      </c>
      <c r="N10" s="754">
        <v>372</v>
      </c>
      <c r="P10" s="756"/>
    </row>
    <row r="11" spans="1:16" ht="24" customHeight="1">
      <c r="B11" s="754">
        <v>2000</v>
      </c>
      <c r="C11" s="755">
        <v>45</v>
      </c>
      <c r="D11" s="755">
        <v>52</v>
      </c>
      <c r="E11" s="755">
        <v>25</v>
      </c>
      <c r="F11" s="755">
        <v>16</v>
      </c>
      <c r="G11" s="755">
        <v>18</v>
      </c>
      <c r="H11" s="755">
        <v>61</v>
      </c>
      <c r="I11" s="755">
        <v>39</v>
      </c>
      <c r="J11" s="755">
        <v>104</v>
      </c>
      <c r="K11" s="755">
        <v>11</v>
      </c>
      <c r="L11" s="755" t="s">
        <v>212</v>
      </c>
      <c r="M11" s="755" t="s">
        <v>212</v>
      </c>
      <c r="N11" s="754">
        <v>371</v>
      </c>
    </row>
    <row r="12" spans="1:16" ht="24" customHeight="1">
      <c r="B12" s="754">
        <v>2001</v>
      </c>
      <c r="C12" s="755">
        <v>48</v>
      </c>
      <c r="D12" s="755">
        <v>55</v>
      </c>
      <c r="E12" s="755">
        <v>27</v>
      </c>
      <c r="F12" s="755">
        <v>18</v>
      </c>
      <c r="G12" s="755">
        <v>18</v>
      </c>
      <c r="H12" s="755">
        <v>61</v>
      </c>
      <c r="I12" s="755">
        <v>41</v>
      </c>
      <c r="J12" s="755">
        <v>105</v>
      </c>
      <c r="K12" s="755">
        <v>10</v>
      </c>
      <c r="L12" s="755" t="s">
        <v>212</v>
      </c>
      <c r="M12" s="755" t="s">
        <v>212</v>
      </c>
      <c r="N12" s="754">
        <v>383</v>
      </c>
    </row>
    <row r="13" spans="1:16" ht="24" customHeight="1">
      <c r="B13" s="754">
        <v>2002</v>
      </c>
      <c r="C13" s="755">
        <v>53</v>
      </c>
      <c r="D13" s="755">
        <v>58</v>
      </c>
      <c r="E13" s="755">
        <v>29</v>
      </c>
      <c r="F13" s="755">
        <v>19</v>
      </c>
      <c r="G13" s="755">
        <v>18</v>
      </c>
      <c r="H13" s="755">
        <v>67</v>
      </c>
      <c r="I13" s="755">
        <v>41</v>
      </c>
      <c r="J13" s="755">
        <v>106</v>
      </c>
      <c r="K13" s="755">
        <v>12</v>
      </c>
      <c r="L13" s="755" t="s">
        <v>212</v>
      </c>
      <c r="M13" s="755" t="s">
        <v>212</v>
      </c>
      <c r="N13" s="754">
        <v>403</v>
      </c>
    </row>
    <row r="14" spans="1:16" ht="24" customHeight="1">
      <c r="B14" s="754">
        <v>2003</v>
      </c>
      <c r="C14" s="755">
        <v>76</v>
      </c>
      <c r="D14" s="755">
        <v>57</v>
      </c>
      <c r="E14" s="755">
        <v>32</v>
      </c>
      <c r="F14" s="755">
        <v>21</v>
      </c>
      <c r="G14" s="755">
        <v>26</v>
      </c>
      <c r="H14" s="755">
        <v>76</v>
      </c>
      <c r="I14" s="755">
        <v>32</v>
      </c>
      <c r="J14" s="755">
        <v>111</v>
      </c>
      <c r="K14" s="755">
        <v>14</v>
      </c>
      <c r="L14" s="755" t="s">
        <v>212</v>
      </c>
      <c r="M14" s="755" t="s">
        <v>212</v>
      </c>
      <c r="N14" s="754">
        <v>445</v>
      </c>
    </row>
    <row r="15" spans="1:16" ht="24" customHeight="1">
      <c r="B15" s="754">
        <v>2004</v>
      </c>
      <c r="C15" s="755">
        <v>77</v>
      </c>
      <c r="D15" s="755">
        <v>58</v>
      </c>
      <c r="E15" s="755">
        <v>35</v>
      </c>
      <c r="F15" s="755">
        <v>21</v>
      </c>
      <c r="G15" s="755">
        <v>26</v>
      </c>
      <c r="H15" s="755">
        <v>76</v>
      </c>
      <c r="I15" s="755">
        <v>32</v>
      </c>
      <c r="J15" s="755">
        <v>111</v>
      </c>
      <c r="K15" s="755">
        <v>16</v>
      </c>
      <c r="L15" s="755" t="s">
        <v>212</v>
      </c>
      <c r="M15" s="755" t="s">
        <v>212</v>
      </c>
      <c r="N15" s="754">
        <v>452</v>
      </c>
    </row>
    <row r="16" spans="1:16" ht="24" customHeight="1">
      <c r="B16" s="754">
        <v>2005</v>
      </c>
      <c r="C16" s="755">
        <v>79</v>
      </c>
      <c r="D16" s="755">
        <v>61</v>
      </c>
      <c r="E16" s="755">
        <v>35</v>
      </c>
      <c r="F16" s="755">
        <v>21</v>
      </c>
      <c r="G16" s="755">
        <v>26</v>
      </c>
      <c r="H16" s="755">
        <v>77</v>
      </c>
      <c r="I16" s="755">
        <v>32</v>
      </c>
      <c r="J16" s="755">
        <v>114</v>
      </c>
      <c r="K16" s="755">
        <v>18</v>
      </c>
      <c r="L16" s="755" t="s">
        <v>212</v>
      </c>
      <c r="M16" s="755" t="s">
        <v>212</v>
      </c>
      <c r="N16" s="754">
        <v>463</v>
      </c>
    </row>
    <row r="17" spans="1:15" ht="24" customHeight="1">
      <c r="B17" s="754">
        <v>2006</v>
      </c>
      <c r="C17" s="755">
        <v>71</v>
      </c>
      <c r="D17" s="755">
        <v>71</v>
      </c>
      <c r="E17" s="755">
        <v>40</v>
      </c>
      <c r="F17" s="755">
        <v>40</v>
      </c>
      <c r="G17" s="755">
        <v>29</v>
      </c>
      <c r="H17" s="755">
        <v>82</v>
      </c>
      <c r="I17" s="755">
        <v>34</v>
      </c>
      <c r="J17" s="755">
        <v>141</v>
      </c>
      <c r="K17" s="755">
        <v>18</v>
      </c>
      <c r="L17" s="755" t="s">
        <v>212</v>
      </c>
      <c r="M17" s="755" t="s">
        <v>212</v>
      </c>
      <c r="N17" s="754">
        <v>510</v>
      </c>
    </row>
    <row r="18" spans="1:15" ht="24" customHeight="1">
      <c r="B18" s="754">
        <v>2007</v>
      </c>
      <c r="C18" s="755">
        <v>80</v>
      </c>
      <c r="D18" s="755">
        <v>71</v>
      </c>
      <c r="E18" s="755">
        <v>43</v>
      </c>
      <c r="F18" s="755">
        <v>43</v>
      </c>
      <c r="G18" s="755">
        <v>29</v>
      </c>
      <c r="H18" s="755">
        <v>90</v>
      </c>
      <c r="I18" s="755">
        <v>38</v>
      </c>
      <c r="J18" s="755">
        <v>141</v>
      </c>
      <c r="K18" s="755">
        <v>21</v>
      </c>
      <c r="L18" s="755" t="s">
        <v>212</v>
      </c>
      <c r="M18" s="755" t="s">
        <v>212</v>
      </c>
      <c r="N18" s="754">
        <v>537</v>
      </c>
    </row>
    <row r="19" spans="1:15" ht="24" customHeight="1">
      <c r="B19" s="757">
        <v>2008</v>
      </c>
      <c r="C19" s="758">
        <v>89</v>
      </c>
      <c r="D19" s="758">
        <v>75</v>
      </c>
      <c r="E19" s="758">
        <v>37</v>
      </c>
      <c r="F19" s="758">
        <v>24</v>
      </c>
      <c r="G19" s="758">
        <v>29</v>
      </c>
      <c r="H19" s="758">
        <v>99</v>
      </c>
      <c r="I19" s="758">
        <v>38</v>
      </c>
      <c r="J19" s="758">
        <v>140</v>
      </c>
      <c r="K19" s="758">
        <v>25</v>
      </c>
      <c r="L19" s="758" t="s">
        <v>212</v>
      </c>
      <c r="M19" s="758" t="s">
        <v>212</v>
      </c>
      <c r="N19" s="757">
        <v>556</v>
      </c>
    </row>
    <row r="20" spans="1:15" ht="24" customHeight="1">
      <c r="B20" s="759">
        <v>2009</v>
      </c>
      <c r="C20" s="760">
        <v>86</v>
      </c>
      <c r="D20" s="760">
        <v>75</v>
      </c>
      <c r="E20" s="760">
        <v>40</v>
      </c>
      <c r="F20" s="760">
        <v>27</v>
      </c>
      <c r="G20" s="760">
        <v>27</v>
      </c>
      <c r="H20" s="760">
        <v>118</v>
      </c>
      <c r="I20" s="760">
        <v>38</v>
      </c>
      <c r="J20" s="760">
        <v>150</v>
      </c>
      <c r="K20" s="760">
        <v>26</v>
      </c>
      <c r="L20" s="760" t="s">
        <v>212</v>
      </c>
      <c r="M20" s="760" t="s">
        <v>212</v>
      </c>
      <c r="N20" s="759">
        <v>587</v>
      </c>
    </row>
    <row r="21" spans="1:15" ht="24" customHeight="1">
      <c r="B21" s="761">
        <v>2010</v>
      </c>
      <c r="C21" s="762">
        <v>97</v>
      </c>
      <c r="D21" s="762">
        <v>79</v>
      </c>
      <c r="E21" s="762">
        <v>41</v>
      </c>
      <c r="F21" s="762">
        <v>29</v>
      </c>
      <c r="G21" s="762">
        <v>27</v>
      </c>
      <c r="H21" s="762">
        <v>172</v>
      </c>
      <c r="I21" s="762">
        <v>36</v>
      </c>
      <c r="J21" s="762">
        <v>142</v>
      </c>
      <c r="K21" s="762">
        <v>29</v>
      </c>
      <c r="L21" s="762" t="s">
        <v>212</v>
      </c>
      <c r="M21" s="762" t="s">
        <v>212</v>
      </c>
      <c r="N21" s="761">
        <v>652</v>
      </c>
    </row>
    <row r="22" spans="1:15" ht="24" customHeight="1">
      <c r="B22" s="763" t="s">
        <v>1111</v>
      </c>
      <c r="C22" s="764">
        <v>27</v>
      </c>
      <c r="D22" s="764">
        <v>2</v>
      </c>
      <c r="E22" s="764">
        <v>7</v>
      </c>
      <c r="F22" s="764">
        <v>4</v>
      </c>
      <c r="G22" s="764">
        <v>3</v>
      </c>
      <c r="H22" s="764">
        <v>7</v>
      </c>
      <c r="I22" s="764">
        <v>7</v>
      </c>
      <c r="J22" s="764">
        <v>60</v>
      </c>
      <c r="K22" s="764">
        <v>17</v>
      </c>
      <c r="L22" s="764">
        <v>3</v>
      </c>
      <c r="M22" s="764">
        <v>16</v>
      </c>
      <c r="N22" s="763">
        <v>154</v>
      </c>
    </row>
    <row r="23" spans="1:15" ht="24" customHeight="1">
      <c r="B23" s="759">
        <v>2012</v>
      </c>
      <c r="C23" s="755">
        <v>91</v>
      </c>
      <c r="D23" s="758">
        <v>7</v>
      </c>
      <c r="E23" s="755">
        <v>14</v>
      </c>
      <c r="F23" s="758">
        <v>44</v>
      </c>
      <c r="G23" s="758">
        <v>10</v>
      </c>
      <c r="H23" s="755">
        <v>14</v>
      </c>
      <c r="I23" s="755">
        <v>11</v>
      </c>
      <c r="J23" s="758">
        <v>120</v>
      </c>
      <c r="K23" s="758">
        <v>18</v>
      </c>
      <c r="L23" s="758">
        <v>16</v>
      </c>
      <c r="M23" s="758" t="s">
        <v>212</v>
      </c>
      <c r="N23" s="759">
        <v>345</v>
      </c>
    </row>
    <row r="24" spans="1:15" ht="24" customHeight="1">
      <c r="B24" s="2271">
        <v>2013</v>
      </c>
      <c r="C24" s="2274">
        <v>45</v>
      </c>
      <c r="D24" s="2274">
        <v>4</v>
      </c>
      <c r="E24" s="2274">
        <v>38</v>
      </c>
      <c r="F24" s="2273">
        <v>3</v>
      </c>
      <c r="G24" s="2273">
        <v>10</v>
      </c>
      <c r="H24" s="2274">
        <v>15</v>
      </c>
      <c r="I24" s="2274">
        <v>5</v>
      </c>
      <c r="J24" s="2274">
        <v>65</v>
      </c>
      <c r="K24" s="2274">
        <v>29</v>
      </c>
      <c r="L24" s="2274">
        <v>23</v>
      </c>
      <c r="M24" s="2274" t="s">
        <v>212</v>
      </c>
      <c r="N24" s="2269">
        <f>SUM(C24:M24)</f>
        <v>237</v>
      </c>
      <c r="O24" s="2272"/>
    </row>
    <row r="25" spans="1:15" ht="24" customHeight="1" thickBot="1">
      <c r="B25" s="2275">
        <v>2014</v>
      </c>
      <c r="C25" s="1779">
        <v>44</v>
      </c>
      <c r="D25" s="1779">
        <v>1</v>
      </c>
      <c r="E25" s="1779">
        <v>37</v>
      </c>
      <c r="F25" s="1778">
        <v>32</v>
      </c>
      <c r="G25" s="1778">
        <v>10</v>
      </c>
      <c r="H25" s="1779">
        <v>15</v>
      </c>
      <c r="I25" s="1779">
        <v>5</v>
      </c>
      <c r="J25" s="1779">
        <v>87</v>
      </c>
      <c r="K25" s="1779">
        <v>30</v>
      </c>
      <c r="L25" s="1779">
        <v>19</v>
      </c>
      <c r="M25" s="1779"/>
      <c r="N25" s="2270">
        <f>SUM(C25:M25)</f>
        <v>280</v>
      </c>
    </row>
    <row r="26" spans="1:15" ht="17.25" customHeight="1">
      <c r="A26" s="2420" t="s">
        <v>1125</v>
      </c>
      <c r="B26" s="2420"/>
      <c r="C26" s="2420"/>
      <c r="D26" s="2420"/>
      <c r="E26" s="2420"/>
      <c r="F26" s="2420"/>
      <c r="G26" s="2420"/>
      <c r="H26" s="2420"/>
      <c r="I26" s="2420"/>
      <c r="J26" s="2420"/>
      <c r="K26" s="765"/>
      <c r="L26" s="765"/>
      <c r="M26" s="765"/>
      <c r="N26" s="766"/>
    </row>
    <row r="27" spans="1:15">
      <c r="A27" s="437" t="s">
        <v>11</v>
      </c>
      <c r="B27" s="2419" t="s">
        <v>1112</v>
      </c>
      <c r="C27" s="2419"/>
    </row>
    <row r="37" spans="2:2" ht="37.5" customHeight="1">
      <c r="B37" s="2223">
        <v>126</v>
      </c>
    </row>
  </sheetData>
  <mergeCells count="3">
    <mergeCell ref="A2:N2"/>
    <mergeCell ref="A26:J26"/>
    <mergeCell ref="B27:C27"/>
  </mergeCells>
  <phoneticPr fontId="128" type="noConversion"/>
  <printOptions horizontalCentered="1" verticalCentered="1"/>
  <pageMargins left="0" right="0" top="0" bottom="0" header="0.15748031496062992" footer="0.51181102362204722"/>
  <pageSetup paperSize="9" scale="83" orientation="landscape" r:id="rId1"/>
  <headerFooter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N43"/>
  <sheetViews>
    <sheetView view="pageLayout" topLeftCell="C1" workbookViewId="0">
      <selection activeCell="G31" sqref="G31"/>
    </sheetView>
  </sheetViews>
  <sheetFormatPr baseColWidth="10" defaultColWidth="11.42578125" defaultRowHeight="12.75"/>
  <cols>
    <col min="1" max="1" width="11.140625" style="437" customWidth="1"/>
    <col min="2" max="2" width="23.85546875" style="437" customWidth="1"/>
    <col min="3" max="3" width="20" style="437" customWidth="1"/>
    <col min="4" max="4" width="14.28515625" style="437" customWidth="1"/>
    <col min="5" max="5" width="13" style="437" customWidth="1"/>
    <col min="6" max="6" width="16" style="437" customWidth="1"/>
    <col min="7" max="9" width="11.42578125" style="437"/>
    <col min="10" max="10" width="13.85546875" style="437" bestFit="1" customWidth="1"/>
    <col min="11" max="256" width="11.42578125" style="437"/>
    <col min="257" max="257" width="3.42578125" style="437" customWidth="1"/>
    <col min="258" max="258" width="24.7109375" style="437" customWidth="1"/>
    <col min="259" max="259" width="20" style="437" customWidth="1"/>
    <col min="260" max="260" width="14.28515625" style="437" customWidth="1"/>
    <col min="261" max="261" width="16.140625" style="437" customWidth="1"/>
    <col min="262" max="262" width="16" style="437" customWidth="1"/>
    <col min="263" max="512" width="11.42578125" style="437"/>
    <col min="513" max="513" width="3.42578125" style="437" customWidth="1"/>
    <col min="514" max="514" width="24.7109375" style="437" customWidth="1"/>
    <col min="515" max="515" width="20" style="437" customWidth="1"/>
    <col min="516" max="516" width="14.28515625" style="437" customWidth="1"/>
    <col min="517" max="517" width="16.140625" style="437" customWidth="1"/>
    <col min="518" max="518" width="16" style="437" customWidth="1"/>
    <col min="519" max="768" width="11.42578125" style="437"/>
    <col min="769" max="769" width="3.42578125" style="437" customWidth="1"/>
    <col min="770" max="770" width="24.7109375" style="437" customWidth="1"/>
    <col min="771" max="771" width="20" style="437" customWidth="1"/>
    <col min="772" max="772" width="14.28515625" style="437" customWidth="1"/>
    <col min="773" max="773" width="16.140625" style="437" customWidth="1"/>
    <col min="774" max="774" width="16" style="437" customWidth="1"/>
    <col min="775" max="1024" width="11.42578125" style="437"/>
    <col min="1025" max="1025" width="3.42578125" style="437" customWidth="1"/>
    <col min="1026" max="1026" width="24.7109375" style="437" customWidth="1"/>
    <col min="1027" max="1027" width="20" style="437" customWidth="1"/>
    <col min="1028" max="1028" width="14.28515625" style="437" customWidth="1"/>
    <col min="1029" max="1029" width="16.140625" style="437" customWidth="1"/>
    <col min="1030" max="1030" width="16" style="437" customWidth="1"/>
    <col min="1031" max="1280" width="11.42578125" style="437"/>
    <col min="1281" max="1281" width="3.42578125" style="437" customWidth="1"/>
    <col min="1282" max="1282" width="24.7109375" style="437" customWidth="1"/>
    <col min="1283" max="1283" width="20" style="437" customWidth="1"/>
    <col min="1284" max="1284" width="14.28515625" style="437" customWidth="1"/>
    <col min="1285" max="1285" width="16.140625" style="437" customWidth="1"/>
    <col min="1286" max="1286" width="16" style="437" customWidth="1"/>
    <col min="1287" max="1536" width="11.42578125" style="437"/>
    <col min="1537" max="1537" width="3.42578125" style="437" customWidth="1"/>
    <col min="1538" max="1538" width="24.7109375" style="437" customWidth="1"/>
    <col min="1539" max="1539" width="20" style="437" customWidth="1"/>
    <col min="1540" max="1540" width="14.28515625" style="437" customWidth="1"/>
    <col min="1541" max="1541" width="16.140625" style="437" customWidth="1"/>
    <col min="1542" max="1542" width="16" style="437" customWidth="1"/>
    <col min="1543" max="1792" width="11.42578125" style="437"/>
    <col min="1793" max="1793" width="3.42578125" style="437" customWidth="1"/>
    <col min="1794" max="1794" width="24.7109375" style="437" customWidth="1"/>
    <col min="1795" max="1795" width="20" style="437" customWidth="1"/>
    <col min="1796" max="1796" width="14.28515625" style="437" customWidth="1"/>
    <col min="1797" max="1797" width="16.140625" style="437" customWidth="1"/>
    <col min="1798" max="1798" width="16" style="437" customWidth="1"/>
    <col min="1799" max="2048" width="11.42578125" style="437"/>
    <col min="2049" max="2049" width="3.42578125" style="437" customWidth="1"/>
    <col min="2050" max="2050" width="24.7109375" style="437" customWidth="1"/>
    <col min="2051" max="2051" width="20" style="437" customWidth="1"/>
    <col min="2052" max="2052" width="14.28515625" style="437" customWidth="1"/>
    <col min="2053" max="2053" width="16.140625" style="437" customWidth="1"/>
    <col min="2054" max="2054" width="16" style="437" customWidth="1"/>
    <col min="2055" max="2304" width="11.42578125" style="437"/>
    <col min="2305" max="2305" width="3.42578125" style="437" customWidth="1"/>
    <col min="2306" max="2306" width="24.7109375" style="437" customWidth="1"/>
    <col min="2307" max="2307" width="20" style="437" customWidth="1"/>
    <col min="2308" max="2308" width="14.28515625" style="437" customWidth="1"/>
    <col min="2309" max="2309" width="16.140625" style="437" customWidth="1"/>
    <col min="2310" max="2310" width="16" style="437" customWidth="1"/>
    <col min="2311" max="2560" width="11.42578125" style="437"/>
    <col min="2561" max="2561" width="3.42578125" style="437" customWidth="1"/>
    <col min="2562" max="2562" width="24.7109375" style="437" customWidth="1"/>
    <col min="2563" max="2563" width="20" style="437" customWidth="1"/>
    <col min="2564" max="2564" width="14.28515625" style="437" customWidth="1"/>
    <col min="2565" max="2565" width="16.140625" style="437" customWidth="1"/>
    <col min="2566" max="2566" width="16" style="437" customWidth="1"/>
    <col min="2567" max="2816" width="11.42578125" style="437"/>
    <col min="2817" max="2817" width="3.42578125" style="437" customWidth="1"/>
    <col min="2818" max="2818" width="24.7109375" style="437" customWidth="1"/>
    <col min="2819" max="2819" width="20" style="437" customWidth="1"/>
    <col min="2820" max="2820" width="14.28515625" style="437" customWidth="1"/>
    <col min="2821" max="2821" width="16.140625" style="437" customWidth="1"/>
    <col min="2822" max="2822" width="16" style="437" customWidth="1"/>
    <col min="2823" max="3072" width="11.42578125" style="437"/>
    <col min="3073" max="3073" width="3.42578125" style="437" customWidth="1"/>
    <col min="3074" max="3074" width="24.7109375" style="437" customWidth="1"/>
    <col min="3075" max="3075" width="20" style="437" customWidth="1"/>
    <col min="3076" max="3076" width="14.28515625" style="437" customWidth="1"/>
    <col min="3077" max="3077" width="16.140625" style="437" customWidth="1"/>
    <col min="3078" max="3078" width="16" style="437" customWidth="1"/>
    <col min="3079" max="3328" width="11.42578125" style="437"/>
    <col min="3329" max="3329" width="3.42578125" style="437" customWidth="1"/>
    <col min="3330" max="3330" width="24.7109375" style="437" customWidth="1"/>
    <col min="3331" max="3331" width="20" style="437" customWidth="1"/>
    <col min="3332" max="3332" width="14.28515625" style="437" customWidth="1"/>
    <col min="3333" max="3333" width="16.140625" style="437" customWidth="1"/>
    <col min="3334" max="3334" width="16" style="437" customWidth="1"/>
    <col min="3335" max="3584" width="11.42578125" style="437"/>
    <col min="3585" max="3585" width="3.42578125" style="437" customWidth="1"/>
    <col min="3586" max="3586" width="24.7109375" style="437" customWidth="1"/>
    <col min="3587" max="3587" width="20" style="437" customWidth="1"/>
    <col min="3588" max="3588" width="14.28515625" style="437" customWidth="1"/>
    <col min="3589" max="3589" width="16.140625" style="437" customWidth="1"/>
    <col min="3590" max="3590" width="16" style="437" customWidth="1"/>
    <col min="3591" max="3840" width="11.42578125" style="437"/>
    <col min="3841" max="3841" width="3.42578125" style="437" customWidth="1"/>
    <col min="3842" max="3842" width="24.7109375" style="437" customWidth="1"/>
    <col min="3843" max="3843" width="20" style="437" customWidth="1"/>
    <col min="3844" max="3844" width="14.28515625" style="437" customWidth="1"/>
    <col min="3845" max="3845" width="16.140625" style="437" customWidth="1"/>
    <col min="3846" max="3846" width="16" style="437" customWidth="1"/>
    <col min="3847" max="4096" width="11.42578125" style="437"/>
    <col min="4097" max="4097" width="3.42578125" style="437" customWidth="1"/>
    <col min="4098" max="4098" width="24.7109375" style="437" customWidth="1"/>
    <col min="4099" max="4099" width="20" style="437" customWidth="1"/>
    <col min="4100" max="4100" width="14.28515625" style="437" customWidth="1"/>
    <col min="4101" max="4101" width="16.140625" style="437" customWidth="1"/>
    <col min="4102" max="4102" width="16" style="437" customWidth="1"/>
    <col min="4103" max="4352" width="11.42578125" style="437"/>
    <col min="4353" max="4353" width="3.42578125" style="437" customWidth="1"/>
    <col min="4354" max="4354" width="24.7109375" style="437" customWidth="1"/>
    <col min="4355" max="4355" width="20" style="437" customWidth="1"/>
    <col min="4356" max="4356" width="14.28515625" style="437" customWidth="1"/>
    <col min="4357" max="4357" width="16.140625" style="437" customWidth="1"/>
    <col min="4358" max="4358" width="16" style="437" customWidth="1"/>
    <col min="4359" max="4608" width="11.42578125" style="437"/>
    <col min="4609" max="4609" width="3.42578125" style="437" customWidth="1"/>
    <col min="4610" max="4610" width="24.7109375" style="437" customWidth="1"/>
    <col min="4611" max="4611" width="20" style="437" customWidth="1"/>
    <col min="4612" max="4612" width="14.28515625" style="437" customWidth="1"/>
    <col min="4613" max="4613" width="16.140625" style="437" customWidth="1"/>
    <col min="4614" max="4614" width="16" style="437" customWidth="1"/>
    <col min="4615" max="4864" width="11.42578125" style="437"/>
    <col min="4865" max="4865" width="3.42578125" style="437" customWidth="1"/>
    <col min="4866" max="4866" width="24.7109375" style="437" customWidth="1"/>
    <col min="4867" max="4867" width="20" style="437" customWidth="1"/>
    <col min="4868" max="4868" width="14.28515625" style="437" customWidth="1"/>
    <col min="4869" max="4869" width="16.140625" style="437" customWidth="1"/>
    <col min="4870" max="4870" width="16" style="437" customWidth="1"/>
    <col min="4871" max="5120" width="11.42578125" style="437"/>
    <col min="5121" max="5121" width="3.42578125" style="437" customWidth="1"/>
    <col min="5122" max="5122" width="24.7109375" style="437" customWidth="1"/>
    <col min="5123" max="5123" width="20" style="437" customWidth="1"/>
    <col min="5124" max="5124" width="14.28515625" style="437" customWidth="1"/>
    <col min="5125" max="5125" width="16.140625" style="437" customWidth="1"/>
    <col min="5126" max="5126" width="16" style="437" customWidth="1"/>
    <col min="5127" max="5376" width="11.42578125" style="437"/>
    <col min="5377" max="5377" width="3.42578125" style="437" customWidth="1"/>
    <col min="5378" max="5378" width="24.7109375" style="437" customWidth="1"/>
    <col min="5379" max="5379" width="20" style="437" customWidth="1"/>
    <col min="5380" max="5380" width="14.28515625" style="437" customWidth="1"/>
    <col min="5381" max="5381" width="16.140625" style="437" customWidth="1"/>
    <col min="5382" max="5382" width="16" style="437" customWidth="1"/>
    <col min="5383" max="5632" width="11.42578125" style="437"/>
    <col min="5633" max="5633" width="3.42578125" style="437" customWidth="1"/>
    <col min="5634" max="5634" width="24.7109375" style="437" customWidth="1"/>
    <col min="5635" max="5635" width="20" style="437" customWidth="1"/>
    <col min="5636" max="5636" width="14.28515625" style="437" customWidth="1"/>
    <col min="5637" max="5637" width="16.140625" style="437" customWidth="1"/>
    <col min="5638" max="5638" width="16" style="437" customWidth="1"/>
    <col min="5639" max="5888" width="11.42578125" style="437"/>
    <col min="5889" max="5889" width="3.42578125" style="437" customWidth="1"/>
    <col min="5890" max="5890" width="24.7109375" style="437" customWidth="1"/>
    <col min="5891" max="5891" width="20" style="437" customWidth="1"/>
    <col min="5892" max="5892" width="14.28515625" style="437" customWidth="1"/>
    <col min="5893" max="5893" width="16.140625" style="437" customWidth="1"/>
    <col min="5894" max="5894" width="16" style="437" customWidth="1"/>
    <col min="5895" max="6144" width="11.42578125" style="437"/>
    <col min="6145" max="6145" width="3.42578125" style="437" customWidth="1"/>
    <col min="6146" max="6146" width="24.7109375" style="437" customWidth="1"/>
    <col min="6147" max="6147" width="20" style="437" customWidth="1"/>
    <col min="6148" max="6148" width="14.28515625" style="437" customWidth="1"/>
    <col min="6149" max="6149" width="16.140625" style="437" customWidth="1"/>
    <col min="6150" max="6150" width="16" style="437" customWidth="1"/>
    <col min="6151" max="6400" width="11.42578125" style="437"/>
    <col min="6401" max="6401" width="3.42578125" style="437" customWidth="1"/>
    <col min="6402" max="6402" width="24.7109375" style="437" customWidth="1"/>
    <col min="6403" max="6403" width="20" style="437" customWidth="1"/>
    <col min="6404" max="6404" width="14.28515625" style="437" customWidth="1"/>
    <col min="6405" max="6405" width="16.140625" style="437" customWidth="1"/>
    <col min="6406" max="6406" width="16" style="437" customWidth="1"/>
    <col min="6407" max="6656" width="11.42578125" style="437"/>
    <col min="6657" max="6657" width="3.42578125" style="437" customWidth="1"/>
    <col min="6658" max="6658" width="24.7109375" style="437" customWidth="1"/>
    <col min="6659" max="6659" width="20" style="437" customWidth="1"/>
    <col min="6660" max="6660" width="14.28515625" style="437" customWidth="1"/>
    <col min="6661" max="6661" width="16.140625" style="437" customWidth="1"/>
    <col min="6662" max="6662" width="16" style="437" customWidth="1"/>
    <col min="6663" max="6912" width="11.42578125" style="437"/>
    <col min="6913" max="6913" width="3.42578125" style="437" customWidth="1"/>
    <col min="6914" max="6914" width="24.7109375" style="437" customWidth="1"/>
    <col min="6915" max="6915" width="20" style="437" customWidth="1"/>
    <col min="6916" max="6916" width="14.28515625" style="437" customWidth="1"/>
    <col min="6917" max="6917" width="16.140625" style="437" customWidth="1"/>
    <col min="6918" max="6918" width="16" style="437" customWidth="1"/>
    <col min="6919" max="7168" width="11.42578125" style="437"/>
    <col min="7169" max="7169" width="3.42578125" style="437" customWidth="1"/>
    <col min="7170" max="7170" width="24.7109375" style="437" customWidth="1"/>
    <col min="7171" max="7171" width="20" style="437" customWidth="1"/>
    <col min="7172" max="7172" width="14.28515625" style="437" customWidth="1"/>
    <col min="7173" max="7173" width="16.140625" style="437" customWidth="1"/>
    <col min="7174" max="7174" width="16" style="437" customWidth="1"/>
    <col min="7175" max="7424" width="11.42578125" style="437"/>
    <col min="7425" max="7425" width="3.42578125" style="437" customWidth="1"/>
    <col min="7426" max="7426" width="24.7109375" style="437" customWidth="1"/>
    <col min="7427" max="7427" width="20" style="437" customWidth="1"/>
    <col min="7428" max="7428" width="14.28515625" style="437" customWidth="1"/>
    <col min="7429" max="7429" width="16.140625" style="437" customWidth="1"/>
    <col min="7430" max="7430" width="16" style="437" customWidth="1"/>
    <col min="7431" max="7680" width="11.42578125" style="437"/>
    <col min="7681" max="7681" width="3.42578125" style="437" customWidth="1"/>
    <col min="7682" max="7682" width="24.7109375" style="437" customWidth="1"/>
    <col min="7683" max="7683" width="20" style="437" customWidth="1"/>
    <col min="7684" max="7684" width="14.28515625" style="437" customWidth="1"/>
    <col min="7685" max="7685" width="16.140625" style="437" customWidth="1"/>
    <col min="7686" max="7686" width="16" style="437" customWidth="1"/>
    <col min="7687" max="7936" width="11.42578125" style="437"/>
    <col min="7937" max="7937" width="3.42578125" style="437" customWidth="1"/>
    <col min="7938" max="7938" width="24.7109375" style="437" customWidth="1"/>
    <col min="7939" max="7939" width="20" style="437" customWidth="1"/>
    <col min="7940" max="7940" width="14.28515625" style="437" customWidth="1"/>
    <col min="7941" max="7941" width="16.140625" style="437" customWidth="1"/>
    <col min="7942" max="7942" width="16" style="437" customWidth="1"/>
    <col min="7943" max="8192" width="11.42578125" style="437"/>
    <col min="8193" max="8193" width="3.42578125" style="437" customWidth="1"/>
    <col min="8194" max="8194" width="24.7109375" style="437" customWidth="1"/>
    <col min="8195" max="8195" width="20" style="437" customWidth="1"/>
    <col min="8196" max="8196" width="14.28515625" style="437" customWidth="1"/>
    <col min="8197" max="8197" width="16.140625" style="437" customWidth="1"/>
    <col min="8198" max="8198" width="16" style="437" customWidth="1"/>
    <col min="8199" max="8448" width="11.42578125" style="437"/>
    <col min="8449" max="8449" width="3.42578125" style="437" customWidth="1"/>
    <col min="8450" max="8450" width="24.7109375" style="437" customWidth="1"/>
    <col min="8451" max="8451" width="20" style="437" customWidth="1"/>
    <col min="8452" max="8452" width="14.28515625" style="437" customWidth="1"/>
    <col min="8453" max="8453" width="16.140625" style="437" customWidth="1"/>
    <col min="8454" max="8454" width="16" style="437" customWidth="1"/>
    <col min="8455" max="8704" width="11.42578125" style="437"/>
    <col min="8705" max="8705" width="3.42578125" style="437" customWidth="1"/>
    <col min="8706" max="8706" width="24.7109375" style="437" customWidth="1"/>
    <col min="8707" max="8707" width="20" style="437" customWidth="1"/>
    <col min="8708" max="8708" width="14.28515625" style="437" customWidth="1"/>
    <col min="8709" max="8709" width="16.140625" style="437" customWidth="1"/>
    <col min="8710" max="8710" width="16" style="437" customWidth="1"/>
    <col min="8711" max="8960" width="11.42578125" style="437"/>
    <col min="8961" max="8961" width="3.42578125" style="437" customWidth="1"/>
    <col min="8962" max="8962" width="24.7109375" style="437" customWidth="1"/>
    <col min="8963" max="8963" width="20" style="437" customWidth="1"/>
    <col min="8964" max="8964" width="14.28515625" style="437" customWidth="1"/>
    <col min="8965" max="8965" width="16.140625" style="437" customWidth="1"/>
    <col min="8966" max="8966" width="16" style="437" customWidth="1"/>
    <col min="8967" max="9216" width="11.42578125" style="437"/>
    <col min="9217" max="9217" width="3.42578125" style="437" customWidth="1"/>
    <col min="9218" max="9218" width="24.7109375" style="437" customWidth="1"/>
    <col min="9219" max="9219" width="20" style="437" customWidth="1"/>
    <col min="9220" max="9220" width="14.28515625" style="437" customWidth="1"/>
    <col min="9221" max="9221" width="16.140625" style="437" customWidth="1"/>
    <col min="9222" max="9222" width="16" style="437" customWidth="1"/>
    <col min="9223" max="9472" width="11.42578125" style="437"/>
    <col min="9473" max="9473" width="3.42578125" style="437" customWidth="1"/>
    <col min="9474" max="9474" width="24.7109375" style="437" customWidth="1"/>
    <col min="9475" max="9475" width="20" style="437" customWidth="1"/>
    <col min="9476" max="9476" width="14.28515625" style="437" customWidth="1"/>
    <col min="9477" max="9477" width="16.140625" style="437" customWidth="1"/>
    <col min="9478" max="9478" width="16" style="437" customWidth="1"/>
    <col min="9479" max="9728" width="11.42578125" style="437"/>
    <col min="9729" max="9729" width="3.42578125" style="437" customWidth="1"/>
    <col min="9730" max="9730" width="24.7109375" style="437" customWidth="1"/>
    <col min="9731" max="9731" width="20" style="437" customWidth="1"/>
    <col min="9732" max="9732" width="14.28515625" style="437" customWidth="1"/>
    <col min="9733" max="9733" width="16.140625" style="437" customWidth="1"/>
    <col min="9734" max="9734" width="16" style="437" customWidth="1"/>
    <col min="9735" max="9984" width="11.42578125" style="437"/>
    <col min="9985" max="9985" width="3.42578125" style="437" customWidth="1"/>
    <col min="9986" max="9986" width="24.7109375" style="437" customWidth="1"/>
    <col min="9987" max="9987" width="20" style="437" customWidth="1"/>
    <col min="9988" max="9988" width="14.28515625" style="437" customWidth="1"/>
    <col min="9989" max="9989" width="16.140625" style="437" customWidth="1"/>
    <col min="9990" max="9990" width="16" style="437" customWidth="1"/>
    <col min="9991" max="10240" width="11.42578125" style="437"/>
    <col min="10241" max="10241" width="3.42578125" style="437" customWidth="1"/>
    <col min="10242" max="10242" width="24.7109375" style="437" customWidth="1"/>
    <col min="10243" max="10243" width="20" style="437" customWidth="1"/>
    <col min="10244" max="10244" width="14.28515625" style="437" customWidth="1"/>
    <col min="10245" max="10245" width="16.140625" style="437" customWidth="1"/>
    <col min="10246" max="10246" width="16" style="437" customWidth="1"/>
    <col min="10247" max="10496" width="11.42578125" style="437"/>
    <col min="10497" max="10497" width="3.42578125" style="437" customWidth="1"/>
    <col min="10498" max="10498" width="24.7109375" style="437" customWidth="1"/>
    <col min="10499" max="10499" width="20" style="437" customWidth="1"/>
    <col min="10500" max="10500" width="14.28515625" style="437" customWidth="1"/>
    <col min="10501" max="10501" width="16.140625" style="437" customWidth="1"/>
    <col min="10502" max="10502" width="16" style="437" customWidth="1"/>
    <col min="10503" max="10752" width="11.42578125" style="437"/>
    <col min="10753" max="10753" width="3.42578125" style="437" customWidth="1"/>
    <col min="10754" max="10754" width="24.7109375" style="437" customWidth="1"/>
    <col min="10755" max="10755" width="20" style="437" customWidth="1"/>
    <col min="10756" max="10756" width="14.28515625" style="437" customWidth="1"/>
    <col min="10757" max="10757" width="16.140625" style="437" customWidth="1"/>
    <col min="10758" max="10758" width="16" style="437" customWidth="1"/>
    <col min="10759" max="11008" width="11.42578125" style="437"/>
    <col min="11009" max="11009" width="3.42578125" style="437" customWidth="1"/>
    <col min="11010" max="11010" width="24.7109375" style="437" customWidth="1"/>
    <col min="11011" max="11011" width="20" style="437" customWidth="1"/>
    <col min="11012" max="11012" width="14.28515625" style="437" customWidth="1"/>
    <col min="11013" max="11013" width="16.140625" style="437" customWidth="1"/>
    <col min="11014" max="11014" width="16" style="437" customWidth="1"/>
    <col min="11015" max="11264" width="11.42578125" style="437"/>
    <col min="11265" max="11265" width="3.42578125" style="437" customWidth="1"/>
    <col min="11266" max="11266" width="24.7109375" style="437" customWidth="1"/>
    <col min="11267" max="11267" width="20" style="437" customWidth="1"/>
    <col min="11268" max="11268" width="14.28515625" style="437" customWidth="1"/>
    <col min="11269" max="11269" width="16.140625" style="437" customWidth="1"/>
    <col min="11270" max="11270" width="16" style="437" customWidth="1"/>
    <col min="11271" max="11520" width="11.42578125" style="437"/>
    <col min="11521" max="11521" width="3.42578125" style="437" customWidth="1"/>
    <col min="11522" max="11522" width="24.7109375" style="437" customWidth="1"/>
    <col min="11523" max="11523" width="20" style="437" customWidth="1"/>
    <col min="11524" max="11524" width="14.28515625" style="437" customWidth="1"/>
    <col min="11525" max="11525" width="16.140625" style="437" customWidth="1"/>
    <col min="11526" max="11526" width="16" style="437" customWidth="1"/>
    <col min="11527" max="11776" width="11.42578125" style="437"/>
    <col min="11777" max="11777" width="3.42578125" style="437" customWidth="1"/>
    <col min="11778" max="11778" width="24.7109375" style="437" customWidth="1"/>
    <col min="11779" max="11779" width="20" style="437" customWidth="1"/>
    <col min="11780" max="11780" width="14.28515625" style="437" customWidth="1"/>
    <col min="11781" max="11781" width="16.140625" style="437" customWidth="1"/>
    <col min="11782" max="11782" width="16" style="437" customWidth="1"/>
    <col min="11783" max="12032" width="11.42578125" style="437"/>
    <col min="12033" max="12033" width="3.42578125" style="437" customWidth="1"/>
    <col min="12034" max="12034" width="24.7109375" style="437" customWidth="1"/>
    <col min="12035" max="12035" width="20" style="437" customWidth="1"/>
    <col min="12036" max="12036" width="14.28515625" style="437" customWidth="1"/>
    <col min="12037" max="12037" width="16.140625" style="437" customWidth="1"/>
    <col min="12038" max="12038" width="16" style="437" customWidth="1"/>
    <col min="12039" max="12288" width="11.42578125" style="437"/>
    <col min="12289" max="12289" width="3.42578125" style="437" customWidth="1"/>
    <col min="12290" max="12290" width="24.7109375" style="437" customWidth="1"/>
    <col min="12291" max="12291" width="20" style="437" customWidth="1"/>
    <col min="12292" max="12292" width="14.28515625" style="437" customWidth="1"/>
    <col min="12293" max="12293" width="16.140625" style="437" customWidth="1"/>
    <col min="12294" max="12294" width="16" style="437" customWidth="1"/>
    <col min="12295" max="12544" width="11.42578125" style="437"/>
    <col min="12545" max="12545" width="3.42578125" style="437" customWidth="1"/>
    <col min="12546" max="12546" width="24.7109375" style="437" customWidth="1"/>
    <col min="12547" max="12547" width="20" style="437" customWidth="1"/>
    <col min="12548" max="12548" width="14.28515625" style="437" customWidth="1"/>
    <col min="12549" max="12549" width="16.140625" style="437" customWidth="1"/>
    <col min="12550" max="12550" width="16" style="437" customWidth="1"/>
    <col min="12551" max="12800" width="11.42578125" style="437"/>
    <col min="12801" max="12801" width="3.42578125" style="437" customWidth="1"/>
    <col min="12802" max="12802" width="24.7109375" style="437" customWidth="1"/>
    <col min="12803" max="12803" width="20" style="437" customWidth="1"/>
    <col min="12804" max="12804" width="14.28515625" style="437" customWidth="1"/>
    <col min="12805" max="12805" width="16.140625" style="437" customWidth="1"/>
    <col min="12806" max="12806" width="16" style="437" customWidth="1"/>
    <col min="12807" max="13056" width="11.42578125" style="437"/>
    <col min="13057" max="13057" width="3.42578125" style="437" customWidth="1"/>
    <col min="13058" max="13058" width="24.7109375" style="437" customWidth="1"/>
    <col min="13059" max="13059" width="20" style="437" customWidth="1"/>
    <col min="13060" max="13060" width="14.28515625" style="437" customWidth="1"/>
    <col min="13061" max="13061" width="16.140625" style="437" customWidth="1"/>
    <col min="13062" max="13062" width="16" style="437" customWidth="1"/>
    <col min="13063" max="13312" width="11.42578125" style="437"/>
    <col min="13313" max="13313" width="3.42578125" style="437" customWidth="1"/>
    <col min="13314" max="13314" width="24.7109375" style="437" customWidth="1"/>
    <col min="13315" max="13315" width="20" style="437" customWidth="1"/>
    <col min="13316" max="13316" width="14.28515625" style="437" customWidth="1"/>
    <col min="13317" max="13317" width="16.140625" style="437" customWidth="1"/>
    <col min="13318" max="13318" width="16" style="437" customWidth="1"/>
    <col min="13319" max="13568" width="11.42578125" style="437"/>
    <col min="13569" max="13569" width="3.42578125" style="437" customWidth="1"/>
    <col min="13570" max="13570" width="24.7109375" style="437" customWidth="1"/>
    <col min="13571" max="13571" width="20" style="437" customWidth="1"/>
    <col min="13572" max="13572" width="14.28515625" style="437" customWidth="1"/>
    <col min="13573" max="13573" width="16.140625" style="437" customWidth="1"/>
    <col min="13574" max="13574" width="16" style="437" customWidth="1"/>
    <col min="13575" max="13824" width="11.42578125" style="437"/>
    <col min="13825" max="13825" width="3.42578125" style="437" customWidth="1"/>
    <col min="13826" max="13826" width="24.7109375" style="437" customWidth="1"/>
    <col min="13827" max="13827" width="20" style="437" customWidth="1"/>
    <col min="13828" max="13828" width="14.28515625" style="437" customWidth="1"/>
    <col min="13829" max="13829" width="16.140625" style="437" customWidth="1"/>
    <col min="13830" max="13830" width="16" style="437" customWidth="1"/>
    <col min="13831" max="14080" width="11.42578125" style="437"/>
    <col min="14081" max="14081" width="3.42578125" style="437" customWidth="1"/>
    <col min="14082" max="14082" width="24.7109375" style="437" customWidth="1"/>
    <col min="14083" max="14083" width="20" style="437" customWidth="1"/>
    <col min="14084" max="14084" width="14.28515625" style="437" customWidth="1"/>
    <col min="14085" max="14085" width="16.140625" style="437" customWidth="1"/>
    <col min="14086" max="14086" width="16" style="437" customWidth="1"/>
    <col min="14087" max="14336" width="11.42578125" style="437"/>
    <col min="14337" max="14337" width="3.42578125" style="437" customWidth="1"/>
    <col min="14338" max="14338" width="24.7109375" style="437" customWidth="1"/>
    <col min="14339" max="14339" width="20" style="437" customWidth="1"/>
    <col min="14340" max="14340" width="14.28515625" style="437" customWidth="1"/>
    <col min="14341" max="14341" width="16.140625" style="437" customWidth="1"/>
    <col min="14342" max="14342" width="16" style="437" customWidth="1"/>
    <col min="14343" max="14592" width="11.42578125" style="437"/>
    <col min="14593" max="14593" width="3.42578125" style="437" customWidth="1"/>
    <col min="14594" max="14594" width="24.7109375" style="437" customWidth="1"/>
    <col min="14595" max="14595" width="20" style="437" customWidth="1"/>
    <col min="14596" max="14596" width="14.28515625" style="437" customWidth="1"/>
    <col min="14597" max="14597" width="16.140625" style="437" customWidth="1"/>
    <col min="14598" max="14598" width="16" style="437" customWidth="1"/>
    <col min="14599" max="14848" width="11.42578125" style="437"/>
    <col min="14849" max="14849" width="3.42578125" style="437" customWidth="1"/>
    <col min="14850" max="14850" width="24.7109375" style="437" customWidth="1"/>
    <col min="14851" max="14851" width="20" style="437" customWidth="1"/>
    <col min="14852" max="14852" width="14.28515625" style="437" customWidth="1"/>
    <col min="14853" max="14853" width="16.140625" style="437" customWidth="1"/>
    <col min="14854" max="14854" width="16" style="437" customWidth="1"/>
    <col min="14855" max="15104" width="11.42578125" style="437"/>
    <col min="15105" max="15105" width="3.42578125" style="437" customWidth="1"/>
    <col min="15106" max="15106" width="24.7109375" style="437" customWidth="1"/>
    <col min="15107" max="15107" width="20" style="437" customWidth="1"/>
    <col min="15108" max="15108" width="14.28515625" style="437" customWidth="1"/>
    <col min="15109" max="15109" width="16.140625" style="437" customWidth="1"/>
    <col min="15110" max="15110" width="16" style="437" customWidth="1"/>
    <col min="15111" max="15360" width="11.42578125" style="437"/>
    <col min="15361" max="15361" width="3.42578125" style="437" customWidth="1"/>
    <col min="15362" max="15362" width="24.7109375" style="437" customWidth="1"/>
    <col min="15363" max="15363" width="20" style="437" customWidth="1"/>
    <col min="15364" max="15364" width="14.28515625" style="437" customWidth="1"/>
    <col min="15365" max="15365" width="16.140625" style="437" customWidth="1"/>
    <col min="15366" max="15366" width="16" style="437" customWidth="1"/>
    <col min="15367" max="15616" width="11.42578125" style="437"/>
    <col min="15617" max="15617" width="3.42578125" style="437" customWidth="1"/>
    <col min="15618" max="15618" width="24.7109375" style="437" customWidth="1"/>
    <col min="15619" max="15619" width="20" style="437" customWidth="1"/>
    <col min="15620" max="15620" width="14.28515625" style="437" customWidth="1"/>
    <col min="15621" max="15621" width="16.140625" style="437" customWidth="1"/>
    <col min="15622" max="15622" width="16" style="437" customWidth="1"/>
    <col min="15623" max="15872" width="11.42578125" style="437"/>
    <col min="15873" max="15873" width="3.42578125" style="437" customWidth="1"/>
    <col min="15874" max="15874" width="24.7109375" style="437" customWidth="1"/>
    <col min="15875" max="15875" width="20" style="437" customWidth="1"/>
    <col min="15876" max="15876" width="14.28515625" style="437" customWidth="1"/>
    <col min="15877" max="15877" width="16.140625" style="437" customWidth="1"/>
    <col min="15878" max="15878" width="16" style="437" customWidth="1"/>
    <col min="15879" max="16128" width="11.42578125" style="437"/>
    <col min="16129" max="16129" width="3.42578125" style="437" customWidth="1"/>
    <col min="16130" max="16130" width="24.7109375" style="437" customWidth="1"/>
    <col min="16131" max="16131" width="20" style="437" customWidth="1"/>
    <col min="16132" max="16132" width="14.28515625" style="437" customWidth="1"/>
    <col min="16133" max="16133" width="16.140625" style="437" customWidth="1"/>
    <col min="16134" max="16134" width="16" style="437" customWidth="1"/>
    <col min="16135" max="16384" width="11.42578125" style="437"/>
  </cols>
  <sheetData>
    <row r="1" spans="1:13" ht="20.25">
      <c r="F1" s="2192">
        <v>123</v>
      </c>
    </row>
    <row r="8" spans="1:13" ht="19.5">
      <c r="B8" s="2421" t="s">
        <v>1099</v>
      </c>
      <c r="C8" s="2421"/>
      <c r="D8" s="2421"/>
      <c r="E8" s="2421"/>
      <c r="F8" s="2421"/>
    </row>
    <row r="9" spans="1:13" ht="19.5">
      <c r="B9" s="2422" t="s">
        <v>1083</v>
      </c>
      <c r="C9" s="2422"/>
      <c r="D9" s="2422"/>
      <c r="E9" s="2422"/>
      <c r="F9" s="2422"/>
    </row>
    <row r="10" spans="1:13" ht="18.75">
      <c r="B10" s="747"/>
      <c r="C10" s="747"/>
      <c r="D10" s="747"/>
      <c r="E10" s="747"/>
      <c r="F10" s="747"/>
    </row>
    <row r="11" spans="1:13" ht="15">
      <c r="B11" s="745"/>
      <c r="C11" s="745"/>
      <c r="D11" s="745"/>
      <c r="E11" s="1292"/>
      <c r="F11" s="746" t="s">
        <v>1351</v>
      </c>
    </row>
    <row r="12" spans="1:13" ht="13.5" thickBot="1">
      <c r="B12" s="1299"/>
      <c r="C12" s="1299"/>
      <c r="D12" s="1299"/>
      <c r="E12" s="1299"/>
    </row>
    <row r="13" spans="1:13" ht="21.75" thickTop="1">
      <c r="B13" s="2423" t="s">
        <v>1084</v>
      </c>
      <c r="C13" s="1337" t="s">
        <v>1085</v>
      </c>
      <c r="D13" s="2425" t="s">
        <v>1086</v>
      </c>
      <c r="E13" s="1328" t="s">
        <v>1087</v>
      </c>
      <c r="F13" s="1322" t="s">
        <v>1087</v>
      </c>
      <c r="I13" s="748"/>
      <c r="M13" s="1291"/>
    </row>
    <row r="14" spans="1:13" ht="21.75" thickBot="1">
      <c r="B14" s="2424"/>
      <c r="C14" s="1338" t="s">
        <v>1088</v>
      </c>
      <c r="D14" s="2426"/>
      <c r="E14" s="1311" t="s">
        <v>1089</v>
      </c>
      <c r="F14" s="1323" t="s">
        <v>1090</v>
      </c>
      <c r="K14" s="1291"/>
    </row>
    <row r="15" spans="1:13" ht="21.75" thickTop="1">
      <c r="A15" s="1341"/>
      <c r="B15" s="1339" t="s">
        <v>158</v>
      </c>
      <c r="C15" s="1330">
        <v>434252</v>
      </c>
      <c r="D15" s="1313">
        <v>325192</v>
      </c>
      <c r="E15" s="1314">
        <v>74.900000000000006</v>
      </c>
      <c r="F15" s="1324">
        <f>100-E15</f>
        <v>25.099999999999994</v>
      </c>
      <c r="G15" s="748"/>
      <c r="H15" s="1291"/>
      <c r="J15" s="1219"/>
      <c r="K15" s="1723"/>
      <c r="L15" s="748"/>
      <c r="M15" s="748"/>
    </row>
    <row r="16" spans="1:13" ht="21">
      <c r="A16" s="1341"/>
      <c r="B16" s="1302" t="s">
        <v>159</v>
      </c>
      <c r="C16" s="1331">
        <v>146653</v>
      </c>
      <c r="D16" s="1315">
        <v>102416</v>
      </c>
      <c r="E16" s="1316">
        <v>69.8</v>
      </c>
      <c r="F16" s="1325">
        <f t="shared" ref="F16:F32" si="0">100-E16</f>
        <v>30.200000000000003</v>
      </c>
      <c r="G16" s="748"/>
      <c r="H16" s="1291"/>
      <c r="I16" s="748"/>
      <c r="J16" s="1219"/>
      <c r="K16" s="1723"/>
      <c r="L16" s="748"/>
      <c r="M16" s="748"/>
    </row>
    <row r="17" spans="1:14" ht="21">
      <c r="A17" s="1341"/>
      <c r="B17" s="1302" t="s">
        <v>156</v>
      </c>
      <c r="C17" s="1331">
        <v>45813</v>
      </c>
      <c r="D17" s="1315">
        <v>40008</v>
      </c>
      <c r="E17" s="1316">
        <v>87.3</v>
      </c>
      <c r="F17" s="1325">
        <f t="shared" si="0"/>
        <v>12.700000000000003</v>
      </c>
      <c r="G17" s="748"/>
      <c r="H17" s="1310"/>
      <c r="J17" s="1219"/>
      <c r="K17" s="1291"/>
      <c r="L17" s="748"/>
      <c r="M17" s="1219"/>
    </row>
    <row r="18" spans="1:14" ht="21">
      <c r="A18" s="1341"/>
      <c r="B18" s="1302" t="s">
        <v>157</v>
      </c>
      <c r="C18" s="1331">
        <v>14864</v>
      </c>
      <c r="D18" s="1315">
        <v>7752</v>
      </c>
      <c r="E18" s="1316">
        <v>52.2</v>
      </c>
      <c r="F18" s="1325">
        <f t="shared" si="0"/>
        <v>47.8</v>
      </c>
      <c r="G18" s="748"/>
      <c r="H18" s="1291"/>
      <c r="I18" s="748"/>
      <c r="J18" s="1219"/>
      <c r="K18" s="1291"/>
      <c r="L18" s="748"/>
    </row>
    <row r="19" spans="1:14" ht="21">
      <c r="A19" s="1341"/>
      <c r="B19" s="1340" t="s">
        <v>1091</v>
      </c>
      <c r="C19" s="1331">
        <v>5592</v>
      </c>
      <c r="D19" s="1315">
        <v>4934</v>
      </c>
      <c r="E19" s="1316">
        <v>88.2</v>
      </c>
      <c r="F19" s="1325">
        <f t="shared" si="0"/>
        <v>11.799999999999997</v>
      </c>
      <c r="G19" s="748"/>
      <c r="H19" s="1291"/>
      <c r="I19" s="1291"/>
      <c r="J19" s="1219"/>
      <c r="K19" s="1291"/>
      <c r="L19" s="2350"/>
    </row>
    <row r="20" spans="1:14" ht="21">
      <c r="B20" s="1298" t="s">
        <v>161</v>
      </c>
      <c r="C20" s="1331">
        <v>9386</v>
      </c>
      <c r="D20" s="1315">
        <v>9386</v>
      </c>
      <c r="E20" s="1316">
        <v>100</v>
      </c>
      <c r="F20" s="1325">
        <f t="shared" si="0"/>
        <v>0</v>
      </c>
      <c r="G20" s="748"/>
      <c r="H20" s="1291"/>
      <c r="J20" s="1219"/>
      <c r="K20" s="1291"/>
      <c r="M20" s="748"/>
    </row>
    <row r="21" spans="1:14" ht="21.75" thickBot="1">
      <c r="B21" s="1317" t="s">
        <v>1092</v>
      </c>
      <c r="C21" s="1332">
        <v>24978</v>
      </c>
      <c r="D21" s="1307">
        <v>22308</v>
      </c>
      <c r="E21" s="1308">
        <v>89.3</v>
      </c>
      <c r="F21" s="1326">
        <f t="shared" si="0"/>
        <v>10.700000000000003</v>
      </c>
      <c r="G21" s="748"/>
      <c r="H21" s="1291"/>
      <c r="J21" s="1219"/>
      <c r="K21" s="1291"/>
    </row>
    <row r="22" spans="1:14" ht="21.75" thickBot="1">
      <c r="A22" s="1341"/>
      <c r="B22" s="1306" t="s">
        <v>190</v>
      </c>
      <c r="C22" s="1344">
        <f>SUM(C15:C21)</f>
        <v>681538</v>
      </c>
      <c r="D22" s="1300">
        <f>SUM(D15:D21)</f>
        <v>511996</v>
      </c>
      <c r="E22" s="1301">
        <v>75.099999999999994</v>
      </c>
      <c r="F22" s="1763">
        <f t="shared" si="0"/>
        <v>24.900000000000006</v>
      </c>
      <c r="G22" s="748"/>
      <c r="H22" s="1291"/>
      <c r="J22" s="1219"/>
      <c r="K22" s="1291"/>
      <c r="L22" s="1291"/>
      <c r="N22" s="1219"/>
    </row>
    <row r="23" spans="1:14" ht="21">
      <c r="A23" s="1341"/>
      <c r="B23" s="1340" t="s">
        <v>1093</v>
      </c>
      <c r="C23" s="1333">
        <v>69420</v>
      </c>
      <c r="D23" s="1319">
        <v>59146</v>
      </c>
      <c r="E23" s="1329">
        <v>85.2</v>
      </c>
      <c r="F23" s="1318">
        <f t="shared" si="0"/>
        <v>14.799999999999997</v>
      </c>
      <c r="G23" s="748"/>
      <c r="H23" s="1291"/>
      <c r="J23" s="1219"/>
      <c r="K23" s="1291"/>
      <c r="L23" s="2350"/>
    </row>
    <row r="24" spans="1:14" ht="21">
      <c r="A24" s="1341"/>
      <c r="B24" s="1302" t="s">
        <v>1094</v>
      </c>
      <c r="C24" s="1331">
        <v>15315</v>
      </c>
      <c r="D24" s="1315">
        <v>9256</v>
      </c>
      <c r="E24" s="1316">
        <v>60.4</v>
      </c>
      <c r="F24" s="1325">
        <f t="shared" si="0"/>
        <v>39.6</v>
      </c>
      <c r="G24" s="748"/>
      <c r="H24" s="1291"/>
      <c r="J24" s="1219"/>
      <c r="K24" s="1723"/>
      <c r="L24" s="1295"/>
    </row>
    <row r="25" spans="1:14" ht="21">
      <c r="A25" s="1341"/>
      <c r="B25" s="1302" t="s">
        <v>1072</v>
      </c>
      <c r="C25" s="1331">
        <v>15316</v>
      </c>
      <c r="D25" s="1315">
        <v>13676</v>
      </c>
      <c r="E25" s="1316">
        <v>89.3</v>
      </c>
      <c r="F25" s="1318">
        <f t="shared" si="0"/>
        <v>10.700000000000003</v>
      </c>
      <c r="G25" s="748"/>
      <c r="H25" s="1291"/>
      <c r="J25" s="1219"/>
      <c r="K25" s="1291"/>
      <c r="M25" s="748"/>
    </row>
    <row r="26" spans="1:14" ht="21">
      <c r="A26" s="1341"/>
      <c r="B26" s="1340" t="s">
        <v>1095</v>
      </c>
      <c r="C26" s="1333">
        <v>21205</v>
      </c>
      <c r="D26" s="1319">
        <v>20700</v>
      </c>
      <c r="E26" s="1329">
        <v>97.6</v>
      </c>
      <c r="F26" s="1318">
        <f t="shared" si="0"/>
        <v>2.4000000000000057</v>
      </c>
      <c r="G26" s="748"/>
      <c r="H26" s="1291"/>
      <c r="J26" s="1219"/>
      <c r="K26" s="1723"/>
    </row>
    <row r="27" spans="1:14" ht="21.75" thickBot="1">
      <c r="A27" s="1341"/>
      <c r="B27" s="1342" t="s">
        <v>1096</v>
      </c>
      <c r="C27" s="1334">
        <v>30863</v>
      </c>
      <c r="D27" s="1309">
        <v>23609</v>
      </c>
      <c r="E27" s="1308">
        <v>76.5</v>
      </c>
      <c r="F27" s="1326">
        <f t="shared" si="0"/>
        <v>23.5</v>
      </c>
      <c r="G27" s="748"/>
      <c r="J27" s="1219"/>
      <c r="K27" s="1723"/>
      <c r="M27" s="748"/>
    </row>
    <row r="28" spans="1:14" ht="22.5" thickTop="1" thickBot="1">
      <c r="A28" s="1341"/>
      <c r="B28" s="1305" t="s">
        <v>228</v>
      </c>
      <c r="C28" s="1344">
        <f>SUM(C23:C27)</f>
        <v>152119</v>
      </c>
      <c r="D28" s="1300">
        <f>SUM(D23:D27)</f>
        <v>126387</v>
      </c>
      <c r="E28" s="1301">
        <v>83.1</v>
      </c>
      <c r="F28" s="1763">
        <f t="shared" si="0"/>
        <v>16.900000000000006</v>
      </c>
      <c r="G28" s="748"/>
      <c r="H28" s="1291"/>
      <c r="J28" s="1219"/>
      <c r="K28" s="1723"/>
      <c r="M28" s="748"/>
    </row>
    <row r="29" spans="1:14" ht="21">
      <c r="A29" s="1341"/>
      <c r="B29" s="1345" t="s">
        <v>219</v>
      </c>
      <c r="C29" s="1333">
        <v>22584</v>
      </c>
      <c r="D29" s="1319">
        <v>18264</v>
      </c>
      <c r="E29" s="1329">
        <v>80.900000000000006</v>
      </c>
      <c r="F29" s="1318">
        <f t="shared" si="0"/>
        <v>19.099999999999994</v>
      </c>
      <c r="G29" s="748"/>
      <c r="H29" s="1291"/>
      <c r="J29" s="1219"/>
      <c r="K29" s="1723"/>
    </row>
    <row r="30" spans="1:14" ht="21">
      <c r="A30" s="1341"/>
      <c r="B30" s="1343" t="s">
        <v>236</v>
      </c>
      <c r="C30" s="1331">
        <v>16664</v>
      </c>
      <c r="D30" s="1315">
        <v>13795</v>
      </c>
      <c r="E30" s="1316">
        <v>82.8</v>
      </c>
      <c r="F30" s="1325">
        <f t="shared" si="0"/>
        <v>17.200000000000003</v>
      </c>
      <c r="G30" s="748"/>
      <c r="H30" s="1291"/>
      <c r="J30" s="1219"/>
      <c r="K30" s="1723"/>
      <c r="L30" s="748"/>
    </row>
    <row r="31" spans="1:14" ht="21.75" thickBot="1">
      <c r="A31" s="1157"/>
      <c r="B31" s="1320" t="s">
        <v>1097</v>
      </c>
      <c r="C31" s="1335">
        <v>1015</v>
      </c>
      <c r="D31" s="1321">
        <v>877</v>
      </c>
      <c r="E31" s="1312">
        <v>86.4</v>
      </c>
      <c r="F31" s="1327">
        <f t="shared" si="0"/>
        <v>13.599999999999994</v>
      </c>
      <c r="G31" s="748"/>
      <c r="J31" s="1219"/>
      <c r="K31" s="1723"/>
    </row>
    <row r="32" spans="1:14" ht="23.25" thickBot="1">
      <c r="B32" s="1303" t="s">
        <v>450</v>
      </c>
      <c r="C32" s="1336">
        <f>C22+C28+34785</f>
        <v>868442</v>
      </c>
      <c r="D32" s="1304">
        <f>D22+D28+30978</f>
        <v>669361</v>
      </c>
      <c r="E32" s="1296">
        <v>77.099999999999994</v>
      </c>
      <c r="F32" s="1762">
        <f t="shared" si="0"/>
        <v>22.900000000000006</v>
      </c>
      <c r="G32" s="748"/>
      <c r="J32" s="1219"/>
    </row>
    <row r="33" spans="2:8" ht="13.5" thickTop="1">
      <c r="B33" s="1157"/>
      <c r="C33" s="1297"/>
      <c r="D33" s="1297"/>
    </row>
    <row r="34" spans="2:8" ht="15">
      <c r="B34" s="684" t="s">
        <v>1098</v>
      </c>
      <c r="H34" s="748"/>
    </row>
    <row r="38" spans="2:8">
      <c r="F38" s="749"/>
    </row>
    <row r="43" spans="2:8">
      <c r="F43" s="748"/>
    </row>
  </sheetData>
  <mergeCells count="4">
    <mergeCell ref="B8:F8"/>
    <mergeCell ref="B9:F9"/>
    <mergeCell ref="B13:B14"/>
    <mergeCell ref="D13:D14"/>
  </mergeCells>
  <phoneticPr fontId="128" type="noConversion"/>
  <printOptions horizontalCentered="1" verticalCentered="1"/>
  <pageMargins left="0" right="0" top="0.23" bottom="2.73" header="0.21" footer="0.51181102362204722"/>
  <pageSetup paperSize="9" orientation="portrait" horizontalDpi="360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theme="3"/>
  </sheetPr>
  <dimension ref="A1:N43"/>
  <sheetViews>
    <sheetView topLeftCell="A7" workbookViewId="0">
      <selection activeCell="H21" sqref="H21"/>
    </sheetView>
  </sheetViews>
  <sheetFormatPr baseColWidth="10" defaultColWidth="11.42578125" defaultRowHeight="12.75"/>
  <cols>
    <col min="1" max="1" width="11.140625" style="437" customWidth="1"/>
    <col min="2" max="2" width="23.85546875" style="437" customWidth="1"/>
    <col min="3" max="3" width="20" style="437" customWidth="1"/>
    <col min="4" max="4" width="14.28515625" style="437" customWidth="1"/>
    <col min="5" max="5" width="13" style="437" customWidth="1"/>
    <col min="6" max="6" width="16" style="437" customWidth="1"/>
    <col min="7" max="9" width="11.42578125" style="437"/>
    <col min="10" max="10" width="13.85546875" style="437" bestFit="1" customWidth="1"/>
    <col min="11" max="256" width="11.42578125" style="437"/>
    <col min="257" max="257" width="3.42578125" style="437" customWidth="1"/>
    <col min="258" max="258" width="24.7109375" style="437" customWidth="1"/>
    <col min="259" max="259" width="20" style="437" customWidth="1"/>
    <col min="260" max="260" width="14.28515625" style="437" customWidth="1"/>
    <col min="261" max="261" width="16.140625" style="437" customWidth="1"/>
    <col min="262" max="262" width="16" style="437" customWidth="1"/>
    <col min="263" max="512" width="11.42578125" style="437"/>
    <col min="513" max="513" width="3.42578125" style="437" customWidth="1"/>
    <col min="514" max="514" width="24.7109375" style="437" customWidth="1"/>
    <col min="515" max="515" width="20" style="437" customWidth="1"/>
    <col min="516" max="516" width="14.28515625" style="437" customWidth="1"/>
    <col min="517" max="517" width="16.140625" style="437" customWidth="1"/>
    <col min="518" max="518" width="16" style="437" customWidth="1"/>
    <col min="519" max="768" width="11.42578125" style="437"/>
    <col min="769" max="769" width="3.42578125" style="437" customWidth="1"/>
    <col min="770" max="770" width="24.7109375" style="437" customWidth="1"/>
    <col min="771" max="771" width="20" style="437" customWidth="1"/>
    <col min="772" max="772" width="14.28515625" style="437" customWidth="1"/>
    <col min="773" max="773" width="16.140625" style="437" customWidth="1"/>
    <col min="774" max="774" width="16" style="437" customWidth="1"/>
    <col min="775" max="1024" width="11.42578125" style="437"/>
    <col min="1025" max="1025" width="3.42578125" style="437" customWidth="1"/>
    <col min="1026" max="1026" width="24.7109375" style="437" customWidth="1"/>
    <col min="1027" max="1027" width="20" style="437" customWidth="1"/>
    <col min="1028" max="1028" width="14.28515625" style="437" customWidth="1"/>
    <col min="1029" max="1029" width="16.140625" style="437" customWidth="1"/>
    <col min="1030" max="1030" width="16" style="437" customWidth="1"/>
    <col min="1031" max="1280" width="11.42578125" style="437"/>
    <col min="1281" max="1281" width="3.42578125" style="437" customWidth="1"/>
    <col min="1282" max="1282" width="24.7109375" style="437" customWidth="1"/>
    <col min="1283" max="1283" width="20" style="437" customWidth="1"/>
    <col min="1284" max="1284" width="14.28515625" style="437" customWidth="1"/>
    <col min="1285" max="1285" width="16.140625" style="437" customWidth="1"/>
    <col min="1286" max="1286" width="16" style="437" customWidth="1"/>
    <col min="1287" max="1536" width="11.42578125" style="437"/>
    <col min="1537" max="1537" width="3.42578125" style="437" customWidth="1"/>
    <col min="1538" max="1538" width="24.7109375" style="437" customWidth="1"/>
    <col min="1539" max="1539" width="20" style="437" customWidth="1"/>
    <col min="1540" max="1540" width="14.28515625" style="437" customWidth="1"/>
    <col min="1541" max="1541" width="16.140625" style="437" customWidth="1"/>
    <col min="1542" max="1542" width="16" style="437" customWidth="1"/>
    <col min="1543" max="1792" width="11.42578125" style="437"/>
    <col min="1793" max="1793" width="3.42578125" style="437" customWidth="1"/>
    <col min="1794" max="1794" width="24.7109375" style="437" customWidth="1"/>
    <col min="1795" max="1795" width="20" style="437" customWidth="1"/>
    <col min="1796" max="1796" width="14.28515625" style="437" customWidth="1"/>
    <col min="1797" max="1797" width="16.140625" style="437" customWidth="1"/>
    <col min="1798" max="1798" width="16" style="437" customWidth="1"/>
    <col min="1799" max="2048" width="11.42578125" style="437"/>
    <col min="2049" max="2049" width="3.42578125" style="437" customWidth="1"/>
    <col min="2050" max="2050" width="24.7109375" style="437" customWidth="1"/>
    <col min="2051" max="2051" width="20" style="437" customWidth="1"/>
    <col min="2052" max="2052" width="14.28515625" style="437" customWidth="1"/>
    <col min="2053" max="2053" width="16.140625" style="437" customWidth="1"/>
    <col min="2054" max="2054" width="16" style="437" customWidth="1"/>
    <col min="2055" max="2304" width="11.42578125" style="437"/>
    <col min="2305" max="2305" width="3.42578125" style="437" customWidth="1"/>
    <col min="2306" max="2306" width="24.7109375" style="437" customWidth="1"/>
    <col min="2307" max="2307" width="20" style="437" customWidth="1"/>
    <col min="2308" max="2308" width="14.28515625" style="437" customWidth="1"/>
    <col min="2309" max="2309" width="16.140625" style="437" customWidth="1"/>
    <col min="2310" max="2310" width="16" style="437" customWidth="1"/>
    <col min="2311" max="2560" width="11.42578125" style="437"/>
    <col min="2561" max="2561" width="3.42578125" style="437" customWidth="1"/>
    <col min="2562" max="2562" width="24.7109375" style="437" customWidth="1"/>
    <col min="2563" max="2563" width="20" style="437" customWidth="1"/>
    <col min="2564" max="2564" width="14.28515625" style="437" customWidth="1"/>
    <col min="2565" max="2565" width="16.140625" style="437" customWidth="1"/>
    <col min="2566" max="2566" width="16" style="437" customWidth="1"/>
    <col min="2567" max="2816" width="11.42578125" style="437"/>
    <col min="2817" max="2817" width="3.42578125" style="437" customWidth="1"/>
    <col min="2818" max="2818" width="24.7109375" style="437" customWidth="1"/>
    <col min="2819" max="2819" width="20" style="437" customWidth="1"/>
    <col min="2820" max="2820" width="14.28515625" style="437" customWidth="1"/>
    <col min="2821" max="2821" width="16.140625" style="437" customWidth="1"/>
    <col min="2822" max="2822" width="16" style="437" customWidth="1"/>
    <col min="2823" max="3072" width="11.42578125" style="437"/>
    <col min="3073" max="3073" width="3.42578125" style="437" customWidth="1"/>
    <col min="3074" max="3074" width="24.7109375" style="437" customWidth="1"/>
    <col min="3075" max="3075" width="20" style="437" customWidth="1"/>
    <col min="3076" max="3076" width="14.28515625" style="437" customWidth="1"/>
    <col min="3077" max="3077" width="16.140625" style="437" customWidth="1"/>
    <col min="3078" max="3078" width="16" style="437" customWidth="1"/>
    <col min="3079" max="3328" width="11.42578125" style="437"/>
    <col min="3329" max="3329" width="3.42578125" style="437" customWidth="1"/>
    <col min="3330" max="3330" width="24.7109375" style="437" customWidth="1"/>
    <col min="3331" max="3331" width="20" style="437" customWidth="1"/>
    <col min="3332" max="3332" width="14.28515625" style="437" customWidth="1"/>
    <col min="3333" max="3333" width="16.140625" style="437" customWidth="1"/>
    <col min="3334" max="3334" width="16" style="437" customWidth="1"/>
    <col min="3335" max="3584" width="11.42578125" style="437"/>
    <col min="3585" max="3585" width="3.42578125" style="437" customWidth="1"/>
    <col min="3586" max="3586" width="24.7109375" style="437" customWidth="1"/>
    <col min="3587" max="3587" width="20" style="437" customWidth="1"/>
    <col min="3588" max="3588" width="14.28515625" style="437" customWidth="1"/>
    <col min="3589" max="3589" width="16.140625" style="437" customWidth="1"/>
    <col min="3590" max="3590" width="16" style="437" customWidth="1"/>
    <col min="3591" max="3840" width="11.42578125" style="437"/>
    <col min="3841" max="3841" width="3.42578125" style="437" customWidth="1"/>
    <col min="3842" max="3842" width="24.7109375" style="437" customWidth="1"/>
    <col min="3843" max="3843" width="20" style="437" customWidth="1"/>
    <col min="3844" max="3844" width="14.28515625" style="437" customWidth="1"/>
    <col min="3845" max="3845" width="16.140625" style="437" customWidth="1"/>
    <col min="3846" max="3846" width="16" style="437" customWidth="1"/>
    <col min="3847" max="4096" width="11.42578125" style="437"/>
    <col min="4097" max="4097" width="3.42578125" style="437" customWidth="1"/>
    <col min="4098" max="4098" width="24.7109375" style="437" customWidth="1"/>
    <col min="4099" max="4099" width="20" style="437" customWidth="1"/>
    <col min="4100" max="4100" width="14.28515625" style="437" customWidth="1"/>
    <col min="4101" max="4101" width="16.140625" style="437" customWidth="1"/>
    <col min="4102" max="4102" width="16" style="437" customWidth="1"/>
    <col min="4103" max="4352" width="11.42578125" style="437"/>
    <col min="4353" max="4353" width="3.42578125" style="437" customWidth="1"/>
    <col min="4354" max="4354" width="24.7109375" style="437" customWidth="1"/>
    <col min="4355" max="4355" width="20" style="437" customWidth="1"/>
    <col min="4356" max="4356" width="14.28515625" style="437" customWidth="1"/>
    <col min="4357" max="4357" width="16.140625" style="437" customWidth="1"/>
    <col min="4358" max="4358" width="16" style="437" customWidth="1"/>
    <col min="4359" max="4608" width="11.42578125" style="437"/>
    <col min="4609" max="4609" width="3.42578125" style="437" customWidth="1"/>
    <col min="4610" max="4610" width="24.7109375" style="437" customWidth="1"/>
    <col min="4611" max="4611" width="20" style="437" customWidth="1"/>
    <col min="4612" max="4612" width="14.28515625" style="437" customWidth="1"/>
    <col min="4613" max="4613" width="16.140625" style="437" customWidth="1"/>
    <col min="4614" max="4614" width="16" style="437" customWidth="1"/>
    <col min="4615" max="4864" width="11.42578125" style="437"/>
    <col min="4865" max="4865" width="3.42578125" style="437" customWidth="1"/>
    <col min="4866" max="4866" width="24.7109375" style="437" customWidth="1"/>
    <col min="4867" max="4867" width="20" style="437" customWidth="1"/>
    <col min="4868" max="4868" width="14.28515625" style="437" customWidth="1"/>
    <col min="4869" max="4869" width="16.140625" style="437" customWidth="1"/>
    <col min="4870" max="4870" width="16" style="437" customWidth="1"/>
    <col min="4871" max="5120" width="11.42578125" style="437"/>
    <col min="5121" max="5121" width="3.42578125" style="437" customWidth="1"/>
    <col min="5122" max="5122" width="24.7109375" style="437" customWidth="1"/>
    <col min="5123" max="5123" width="20" style="437" customWidth="1"/>
    <col min="5124" max="5124" width="14.28515625" style="437" customWidth="1"/>
    <col min="5125" max="5125" width="16.140625" style="437" customWidth="1"/>
    <col min="5126" max="5126" width="16" style="437" customWidth="1"/>
    <col min="5127" max="5376" width="11.42578125" style="437"/>
    <col min="5377" max="5377" width="3.42578125" style="437" customWidth="1"/>
    <col min="5378" max="5378" width="24.7109375" style="437" customWidth="1"/>
    <col min="5379" max="5379" width="20" style="437" customWidth="1"/>
    <col min="5380" max="5380" width="14.28515625" style="437" customWidth="1"/>
    <col min="5381" max="5381" width="16.140625" style="437" customWidth="1"/>
    <col min="5382" max="5382" width="16" style="437" customWidth="1"/>
    <col min="5383" max="5632" width="11.42578125" style="437"/>
    <col min="5633" max="5633" width="3.42578125" style="437" customWidth="1"/>
    <col min="5634" max="5634" width="24.7109375" style="437" customWidth="1"/>
    <col min="5635" max="5635" width="20" style="437" customWidth="1"/>
    <col min="5636" max="5636" width="14.28515625" style="437" customWidth="1"/>
    <col min="5637" max="5637" width="16.140625" style="437" customWidth="1"/>
    <col min="5638" max="5638" width="16" style="437" customWidth="1"/>
    <col min="5639" max="5888" width="11.42578125" style="437"/>
    <col min="5889" max="5889" width="3.42578125" style="437" customWidth="1"/>
    <col min="5890" max="5890" width="24.7109375" style="437" customWidth="1"/>
    <col min="5891" max="5891" width="20" style="437" customWidth="1"/>
    <col min="5892" max="5892" width="14.28515625" style="437" customWidth="1"/>
    <col min="5893" max="5893" width="16.140625" style="437" customWidth="1"/>
    <col min="5894" max="5894" width="16" style="437" customWidth="1"/>
    <col min="5895" max="6144" width="11.42578125" style="437"/>
    <col min="6145" max="6145" width="3.42578125" style="437" customWidth="1"/>
    <col min="6146" max="6146" width="24.7109375" style="437" customWidth="1"/>
    <col min="6147" max="6147" width="20" style="437" customWidth="1"/>
    <col min="6148" max="6148" width="14.28515625" style="437" customWidth="1"/>
    <col min="6149" max="6149" width="16.140625" style="437" customWidth="1"/>
    <col min="6150" max="6150" width="16" style="437" customWidth="1"/>
    <col min="6151" max="6400" width="11.42578125" style="437"/>
    <col min="6401" max="6401" width="3.42578125" style="437" customWidth="1"/>
    <col min="6402" max="6402" width="24.7109375" style="437" customWidth="1"/>
    <col min="6403" max="6403" width="20" style="437" customWidth="1"/>
    <col min="6404" max="6404" width="14.28515625" style="437" customWidth="1"/>
    <col min="6405" max="6405" width="16.140625" style="437" customWidth="1"/>
    <col min="6406" max="6406" width="16" style="437" customWidth="1"/>
    <col min="6407" max="6656" width="11.42578125" style="437"/>
    <col min="6657" max="6657" width="3.42578125" style="437" customWidth="1"/>
    <col min="6658" max="6658" width="24.7109375" style="437" customWidth="1"/>
    <col min="6659" max="6659" width="20" style="437" customWidth="1"/>
    <col min="6660" max="6660" width="14.28515625" style="437" customWidth="1"/>
    <col min="6661" max="6661" width="16.140625" style="437" customWidth="1"/>
    <col min="6662" max="6662" width="16" style="437" customWidth="1"/>
    <col min="6663" max="6912" width="11.42578125" style="437"/>
    <col min="6913" max="6913" width="3.42578125" style="437" customWidth="1"/>
    <col min="6914" max="6914" width="24.7109375" style="437" customWidth="1"/>
    <col min="6915" max="6915" width="20" style="437" customWidth="1"/>
    <col min="6916" max="6916" width="14.28515625" style="437" customWidth="1"/>
    <col min="6917" max="6917" width="16.140625" style="437" customWidth="1"/>
    <col min="6918" max="6918" width="16" style="437" customWidth="1"/>
    <col min="6919" max="7168" width="11.42578125" style="437"/>
    <col min="7169" max="7169" width="3.42578125" style="437" customWidth="1"/>
    <col min="7170" max="7170" width="24.7109375" style="437" customWidth="1"/>
    <col min="7171" max="7171" width="20" style="437" customWidth="1"/>
    <col min="7172" max="7172" width="14.28515625" style="437" customWidth="1"/>
    <col min="7173" max="7173" width="16.140625" style="437" customWidth="1"/>
    <col min="7174" max="7174" width="16" style="437" customWidth="1"/>
    <col min="7175" max="7424" width="11.42578125" style="437"/>
    <col min="7425" max="7425" width="3.42578125" style="437" customWidth="1"/>
    <col min="7426" max="7426" width="24.7109375" style="437" customWidth="1"/>
    <col min="7427" max="7427" width="20" style="437" customWidth="1"/>
    <col min="7428" max="7428" width="14.28515625" style="437" customWidth="1"/>
    <col min="7429" max="7429" width="16.140625" style="437" customWidth="1"/>
    <col min="7430" max="7430" width="16" style="437" customWidth="1"/>
    <col min="7431" max="7680" width="11.42578125" style="437"/>
    <col min="7681" max="7681" width="3.42578125" style="437" customWidth="1"/>
    <col min="7682" max="7682" width="24.7109375" style="437" customWidth="1"/>
    <col min="7683" max="7683" width="20" style="437" customWidth="1"/>
    <col min="7684" max="7684" width="14.28515625" style="437" customWidth="1"/>
    <col min="7685" max="7685" width="16.140625" style="437" customWidth="1"/>
    <col min="7686" max="7686" width="16" style="437" customWidth="1"/>
    <col min="7687" max="7936" width="11.42578125" style="437"/>
    <col min="7937" max="7937" width="3.42578125" style="437" customWidth="1"/>
    <col min="7938" max="7938" width="24.7109375" style="437" customWidth="1"/>
    <col min="7939" max="7939" width="20" style="437" customWidth="1"/>
    <col min="7940" max="7940" width="14.28515625" style="437" customWidth="1"/>
    <col min="7941" max="7941" width="16.140625" style="437" customWidth="1"/>
    <col min="7942" max="7942" width="16" style="437" customWidth="1"/>
    <col min="7943" max="8192" width="11.42578125" style="437"/>
    <col min="8193" max="8193" width="3.42578125" style="437" customWidth="1"/>
    <col min="8194" max="8194" width="24.7109375" style="437" customWidth="1"/>
    <col min="8195" max="8195" width="20" style="437" customWidth="1"/>
    <col min="8196" max="8196" width="14.28515625" style="437" customWidth="1"/>
    <col min="8197" max="8197" width="16.140625" style="437" customWidth="1"/>
    <col min="8198" max="8198" width="16" style="437" customWidth="1"/>
    <col min="8199" max="8448" width="11.42578125" style="437"/>
    <col min="8449" max="8449" width="3.42578125" style="437" customWidth="1"/>
    <col min="8450" max="8450" width="24.7109375" style="437" customWidth="1"/>
    <col min="8451" max="8451" width="20" style="437" customWidth="1"/>
    <col min="8452" max="8452" width="14.28515625" style="437" customWidth="1"/>
    <col min="8453" max="8453" width="16.140625" style="437" customWidth="1"/>
    <col min="8454" max="8454" width="16" style="437" customWidth="1"/>
    <col min="8455" max="8704" width="11.42578125" style="437"/>
    <col min="8705" max="8705" width="3.42578125" style="437" customWidth="1"/>
    <col min="8706" max="8706" width="24.7109375" style="437" customWidth="1"/>
    <col min="8707" max="8707" width="20" style="437" customWidth="1"/>
    <col min="8708" max="8708" width="14.28515625" style="437" customWidth="1"/>
    <col min="8709" max="8709" width="16.140625" style="437" customWidth="1"/>
    <col min="8710" max="8710" width="16" style="437" customWidth="1"/>
    <col min="8711" max="8960" width="11.42578125" style="437"/>
    <col min="8961" max="8961" width="3.42578125" style="437" customWidth="1"/>
    <col min="8962" max="8962" width="24.7109375" style="437" customWidth="1"/>
    <col min="8963" max="8963" width="20" style="437" customWidth="1"/>
    <col min="8964" max="8964" width="14.28515625" style="437" customWidth="1"/>
    <col min="8965" max="8965" width="16.140625" style="437" customWidth="1"/>
    <col min="8966" max="8966" width="16" style="437" customWidth="1"/>
    <col min="8967" max="9216" width="11.42578125" style="437"/>
    <col min="9217" max="9217" width="3.42578125" style="437" customWidth="1"/>
    <col min="9218" max="9218" width="24.7109375" style="437" customWidth="1"/>
    <col min="9219" max="9219" width="20" style="437" customWidth="1"/>
    <col min="9220" max="9220" width="14.28515625" style="437" customWidth="1"/>
    <col min="9221" max="9221" width="16.140625" style="437" customWidth="1"/>
    <col min="9222" max="9222" width="16" style="437" customWidth="1"/>
    <col min="9223" max="9472" width="11.42578125" style="437"/>
    <col min="9473" max="9473" width="3.42578125" style="437" customWidth="1"/>
    <col min="9474" max="9474" width="24.7109375" style="437" customWidth="1"/>
    <col min="9475" max="9475" width="20" style="437" customWidth="1"/>
    <col min="9476" max="9476" width="14.28515625" style="437" customWidth="1"/>
    <col min="9477" max="9477" width="16.140625" style="437" customWidth="1"/>
    <col min="9478" max="9478" width="16" style="437" customWidth="1"/>
    <col min="9479" max="9728" width="11.42578125" style="437"/>
    <col min="9729" max="9729" width="3.42578125" style="437" customWidth="1"/>
    <col min="9730" max="9730" width="24.7109375" style="437" customWidth="1"/>
    <col min="9731" max="9731" width="20" style="437" customWidth="1"/>
    <col min="9732" max="9732" width="14.28515625" style="437" customWidth="1"/>
    <col min="9733" max="9733" width="16.140625" style="437" customWidth="1"/>
    <col min="9734" max="9734" width="16" style="437" customWidth="1"/>
    <col min="9735" max="9984" width="11.42578125" style="437"/>
    <col min="9985" max="9985" width="3.42578125" style="437" customWidth="1"/>
    <col min="9986" max="9986" width="24.7109375" style="437" customWidth="1"/>
    <col min="9987" max="9987" width="20" style="437" customWidth="1"/>
    <col min="9988" max="9988" width="14.28515625" style="437" customWidth="1"/>
    <col min="9989" max="9989" width="16.140625" style="437" customWidth="1"/>
    <col min="9990" max="9990" width="16" style="437" customWidth="1"/>
    <col min="9991" max="10240" width="11.42578125" style="437"/>
    <col min="10241" max="10241" width="3.42578125" style="437" customWidth="1"/>
    <col min="10242" max="10242" width="24.7109375" style="437" customWidth="1"/>
    <col min="10243" max="10243" width="20" style="437" customWidth="1"/>
    <col min="10244" max="10244" width="14.28515625" style="437" customWidth="1"/>
    <col min="10245" max="10245" width="16.140625" style="437" customWidth="1"/>
    <col min="10246" max="10246" width="16" style="437" customWidth="1"/>
    <col min="10247" max="10496" width="11.42578125" style="437"/>
    <col min="10497" max="10497" width="3.42578125" style="437" customWidth="1"/>
    <col min="10498" max="10498" width="24.7109375" style="437" customWidth="1"/>
    <col min="10499" max="10499" width="20" style="437" customWidth="1"/>
    <col min="10500" max="10500" width="14.28515625" style="437" customWidth="1"/>
    <col min="10501" max="10501" width="16.140625" style="437" customWidth="1"/>
    <col min="10502" max="10502" width="16" style="437" customWidth="1"/>
    <col min="10503" max="10752" width="11.42578125" style="437"/>
    <col min="10753" max="10753" width="3.42578125" style="437" customWidth="1"/>
    <col min="10754" max="10754" width="24.7109375" style="437" customWidth="1"/>
    <col min="10755" max="10755" width="20" style="437" customWidth="1"/>
    <col min="10756" max="10756" width="14.28515625" style="437" customWidth="1"/>
    <col min="10757" max="10757" width="16.140625" style="437" customWidth="1"/>
    <col min="10758" max="10758" width="16" style="437" customWidth="1"/>
    <col min="10759" max="11008" width="11.42578125" style="437"/>
    <col min="11009" max="11009" width="3.42578125" style="437" customWidth="1"/>
    <col min="11010" max="11010" width="24.7109375" style="437" customWidth="1"/>
    <col min="11011" max="11011" width="20" style="437" customWidth="1"/>
    <col min="11012" max="11012" width="14.28515625" style="437" customWidth="1"/>
    <col min="11013" max="11013" width="16.140625" style="437" customWidth="1"/>
    <col min="11014" max="11014" width="16" style="437" customWidth="1"/>
    <col min="11015" max="11264" width="11.42578125" style="437"/>
    <col min="11265" max="11265" width="3.42578125" style="437" customWidth="1"/>
    <col min="11266" max="11266" width="24.7109375" style="437" customWidth="1"/>
    <col min="11267" max="11267" width="20" style="437" customWidth="1"/>
    <col min="11268" max="11268" width="14.28515625" style="437" customWidth="1"/>
    <col min="11269" max="11269" width="16.140625" style="437" customWidth="1"/>
    <col min="11270" max="11270" width="16" style="437" customWidth="1"/>
    <col min="11271" max="11520" width="11.42578125" style="437"/>
    <col min="11521" max="11521" width="3.42578125" style="437" customWidth="1"/>
    <col min="11522" max="11522" width="24.7109375" style="437" customWidth="1"/>
    <col min="11523" max="11523" width="20" style="437" customWidth="1"/>
    <col min="11524" max="11524" width="14.28515625" style="437" customWidth="1"/>
    <col min="11525" max="11525" width="16.140625" style="437" customWidth="1"/>
    <col min="11526" max="11526" width="16" style="437" customWidth="1"/>
    <col min="11527" max="11776" width="11.42578125" style="437"/>
    <col min="11777" max="11777" width="3.42578125" style="437" customWidth="1"/>
    <col min="11778" max="11778" width="24.7109375" style="437" customWidth="1"/>
    <col min="11779" max="11779" width="20" style="437" customWidth="1"/>
    <col min="11780" max="11780" width="14.28515625" style="437" customWidth="1"/>
    <col min="11781" max="11781" width="16.140625" style="437" customWidth="1"/>
    <col min="11782" max="11782" width="16" style="437" customWidth="1"/>
    <col min="11783" max="12032" width="11.42578125" style="437"/>
    <col min="12033" max="12033" width="3.42578125" style="437" customWidth="1"/>
    <col min="12034" max="12034" width="24.7109375" style="437" customWidth="1"/>
    <col min="12035" max="12035" width="20" style="437" customWidth="1"/>
    <col min="12036" max="12036" width="14.28515625" style="437" customWidth="1"/>
    <col min="12037" max="12037" width="16.140625" style="437" customWidth="1"/>
    <col min="12038" max="12038" width="16" style="437" customWidth="1"/>
    <col min="12039" max="12288" width="11.42578125" style="437"/>
    <col min="12289" max="12289" width="3.42578125" style="437" customWidth="1"/>
    <col min="12290" max="12290" width="24.7109375" style="437" customWidth="1"/>
    <col min="12291" max="12291" width="20" style="437" customWidth="1"/>
    <col min="12292" max="12292" width="14.28515625" style="437" customWidth="1"/>
    <col min="12293" max="12293" width="16.140625" style="437" customWidth="1"/>
    <col min="12294" max="12294" width="16" style="437" customWidth="1"/>
    <col min="12295" max="12544" width="11.42578125" style="437"/>
    <col min="12545" max="12545" width="3.42578125" style="437" customWidth="1"/>
    <col min="12546" max="12546" width="24.7109375" style="437" customWidth="1"/>
    <col min="12547" max="12547" width="20" style="437" customWidth="1"/>
    <col min="12548" max="12548" width="14.28515625" style="437" customWidth="1"/>
    <col min="12549" max="12549" width="16.140625" style="437" customWidth="1"/>
    <col min="12550" max="12550" width="16" style="437" customWidth="1"/>
    <col min="12551" max="12800" width="11.42578125" style="437"/>
    <col min="12801" max="12801" width="3.42578125" style="437" customWidth="1"/>
    <col min="12802" max="12802" width="24.7109375" style="437" customWidth="1"/>
    <col min="12803" max="12803" width="20" style="437" customWidth="1"/>
    <col min="12804" max="12804" width="14.28515625" style="437" customWidth="1"/>
    <col min="12805" max="12805" width="16.140625" style="437" customWidth="1"/>
    <col min="12806" max="12806" width="16" style="437" customWidth="1"/>
    <col min="12807" max="13056" width="11.42578125" style="437"/>
    <col min="13057" max="13057" width="3.42578125" style="437" customWidth="1"/>
    <col min="13058" max="13058" width="24.7109375" style="437" customWidth="1"/>
    <col min="13059" max="13059" width="20" style="437" customWidth="1"/>
    <col min="13060" max="13060" width="14.28515625" style="437" customWidth="1"/>
    <col min="13061" max="13061" width="16.140625" style="437" customWidth="1"/>
    <col min="13062" max="13062" width="16" style="437" customWidth="1"/>
    <col min="13063" max="13312" width="11.42578125" style="437"/>
    <col min="13313" max="13313" width="3.42578125" style="437" customWidth="1"/>
    <col min="13314" max="13314" width="24.7109375" style="437" customWidth="1"/>
    <col min="13315" max="13315" width="20" style="437" customWidth="1"/>
    <col min="13316" max="13316" width="14.28515625" style="437" customWidth="1"/>
    <col min="13317" max="13317" width="16.140625" style="437" customWidth="1"/>
    <col min="13318" max="13318" width="16" style="437" customWidth="1"/>
    <col min="13319" max="13568" width="11.42578125" style="437"/>
    <col min="13569" max="13569" width="3.42578125" style="437" customWidth="1"/>
    <col min="13570" max="13570" width="24.7109375" style="437" customWidth="1"/>
    <col min="13571" max="13571" width="20" style="437" customWidth="1"/>
    <col min="13572" max="13572" width="14.28515625" style="437" customWidth="1"/>
    <col min="13573" max="13573" width="16.140625" style="437" customWidth="1"/>
    <col min="13574" max="13574" width="16" style="437" customWidth="1"/>
    <col min="13575" max="13824" width="11.42578125" style="437"/>
    <col min="13825" max="13825" width="3.42578125" style="437" customWidth="1"/>
    <col min="13826" max="13826" width="24.7109375" style="437" customWidth="1"/>
    <col min="13827" max="13827" width="20" style="437" customWidth="1"/>
    <col min="13828" max="13828" width="14.28515625" style="437" customWidth="1"/>
    <col min="13829" max="13829" width="16.140625" style="437" customWidth="1"/>
    <col min="13830" max="13830" width="16" style="437" customWidth="1"/>
    <col min="13831" max="14080" width="11.42578125" style="437"/>
    <col min="14081" max="14081" width="3.42578125" style="437" customWidth="1"/>
    <col min="14082" max="14082" width="24.7109375" style="437" customWidth="1"/>
    <col min="14083" max="14083" width="20" style="437" customWidth="1"/>
    <col min="14084" max="14084" width="14.28515625" style="437" customWidth="1"/>
    <col min="14085" max="14085" width="16.140625" style="437" customWidth="1"/>
    <col min="14086" max="14086" width="16" style="437" customWidth="1"/>
    <col min="14087" max="14336" width="11.42578125" style="437"/>
    <col min="14337" max="14337" width="3.42578125" style="437" customWidth="1"/>
    <col min="14338" max="14338" width="24.7109375" style="437" customWidth="1"/>
    <col min="14339" max="14339" width="20" style="437" customWidth="1"/>
    <col min="14340" max="14340" width="14.28515625" style="437" customWidth="1"/>
    <col min="14341" max="14341" width="16.140625" style="437" customWidth="1"/>
    <col min="14342" max="14342" width="16" style="437" customWidth="1"/>
    <col min="14343" max="14592" width="11.42578125" style="437"/>
    <col min="14593" max="14593" width="3.42578125" style="437" customWidth="1"/>
    <col min="14594" max="14594" width="24.7109375" style="437" customWidth="1"/>
    <col min="14595" max="14595" width="20" style="437" customWidth="1"/>
    <col min="14596" max="14596" width="14.28515625" style="437" customWidth="1"/>
    <col min="14597" max="14597" width="16.140625" style="437" customWidth="1"/>
    <col min="14598" max="14598" width="16" style="437" customWidth="1"/>
    <col min="14599" max="14848" width="11.42578125" style="437"/>
    <col min="14849" max="14849" width="3.42578125" style="437" customWidth="1"/>
    <col min="14850" max="14850" width="24.7109375" style="437" customWidth="1"/>
    <col min="14851" max="14851" width="20" style="437" customWidth="1"/>
    <col min="14852" max="14852" width="14.28515625" style="437" customWidth="1"/>
    <col min="14853" max="14853" width="16.140625" style="437" customWidth="1"/>
    <col min="14854" max="14854" width="16" style="437" customWidth="1"/>
    <col min="14855" max="15104" width="11.42578125" style="437"/>
    <col min="15105" max="15105" width="3.42578125" style="437" customWidth="1"/>
    <col min="15106" max="15106" width="24.7109375" style="437" customWidth="1"/>
    <col min="15107" max="15107" width="20" style="437" customWidth="1"/>
    <col min="15108" max="15108" width="14.28515625" style="437" customWidth="1"/>
    <col min="15109" max="15109" width="16.140625" style="437" customWidth="1"/>
    <col min="15110" max="15110" width="16" style="437" customWidth="1"/>
    <col min="15111" max="15360" width="11.42578125" style="437"/>
    <col min="15361" max="15361" width="3.42578125" style="437" customWidth="1"/>
    <col min="15362" max="15362" width="24.7109375" style="437" customWidth="1"/>
    <col min="15363" max="15363" width="20" style="437" customWidth="1"/>
    <col min="15364" max="15364" width="14.28515625" style="437" customWidth="1"/>
    <col min="15365" max="15365" width="16.140625" style="437" customWidth="1"/>
    <col min="15366" max="15366" width="16" style="437" customWidth="1"/>
    <col min="15367" max="15616" width="11.42578125" style="437"/>
    <col min="15617" max="15617" width="3.42578125" style="437" customWidth="1"/>
    <col min="15618" max="15618" width="24.7109375" style="437" customWidth="1"/>
    <col min="15619" max="15619" width="20" style="437" customWidth="1"/>
    <col min="15620" max="15620" width="14.28515625" style="437" customWidth="1"/>
    <col min="15621" max="15621" width="16.140625" style="437" customWidth="1"/>
    <col min="15622" max="15622" width="16" style="437" customWidth="1"/>
    <col min="15623" max="15872" width="11.42578125" style="437"/>
    <col min="15873" max="15873" width="3.42578125" style="437" customWidth="1"/>
    <col min="15874" max="15874" width="24.7109375" style="437" customWidth="1"/>
    <col min="15875" max="15875" width="20" style="437" customWidth="1"/>
    <col min="15876" max="15876" width="14.28515625" style="437" customWidth="1"/>
    <col min="15877" max="15877" width="16.140625" style="437" customWidth="1"/>
    <col min="15878" max="15878" width="16" style="437" customWidth="1"/>
    <col min="15879" max="16128" width="11.42578125" style="437"/>
    <col min="16129" max="16129" width="3.42578125" style="437" customWidth="1"/>
    <col min="16130" max="16130" width="24.7109375" style="437" customWidth="1"/>
    <col min="16131" max="16131" width="20" style="437" customWidth="1"/>
    <col min="16132" max="16132" width="14.28515625" style="437" customWidth="1"/>
    <col min="16133" max="16133" width="16.140625" style="437" customWidth="1"/>
    <col min="16134" max="16134" width="16" style="437" customWidth="1"/>
    <col min="16135" max="16384" width="11.42578125" style="437"/>
  </cols>
  <sheetData>
    <row r="1" spans="1:13" ht="20.25">
      <c r="F1" s="2192">
        <v>122</v>
      </c>
    </row>
    <row r="8" spans="1:13" ht="19.5">
      <c r="B8" s="2421" t="s">
        <v>1123</v>
      </c>
      <c r="C8" s="2421"/>
      <c r="D8" s="2421"/>
      <c r="E8" s="2421"/>
      <c r="F8" s="2421"/>
    </row>
    <row r="9" spans="1:13" ht="19.5">
      <c r="B9" s="2422" t="s">
        <v>1083</v>
      </c>
      <c r="C9" s="2422"/>
      <c r="D9" s="2422"/>
      <c r="E9" s="2422"/>
      <c r="F9" s="2422"/>
    </row>
    <row r="10" spans="1:13" ht="18.75">
      <c r="B10" s="747"/>
      <c r="C10" s="747"/>
      <c r="D10" s="747"/>
      <c r="E10" s="747"/>
      <c r="F10" s="747"/>
    </row>
    <row r="11" spans="1:13" ht="15">
      <c r="B11" s="1292"/>
      <c r="C11" s="1292"/>
      <c r="D11" s="1292"/>
      <c r="E11" s="1292"/>
      <c r="F11" s="746" t="s">
        <v>1124</v>
      </c>
    </row>
    <row r="12" spans="1:13" ht="13.5" thickBot="1">
      <c r="B12" s="1299"/>
      <c r="C12" s="1299"/>
      <c r="D12" s="1299"/>
      <c r="E12" s="1299"/>
    </row>
    <row r="13" spans="1:13" ht="21.75" thickTop="1">
      <c r="B13" s="2423" t="s">
        <v>1084</v>
      </c>
      <c r="C13" s="1337" t="s">
        <v>1085</v>
      </c>
      <c r="D13" s="2425" t="s">
        <v>1086</v>
      </c>
      <c r="E13" s="1328" t="s">
        <v>1087</v>
      </c>
      <c r="F13" s="1322" t="s">
        <v>1087</v>
      </c>
      <c r="I13" s="748"/>
      <c r="M13" s="1291"/>
    </row>
    <row r="14" spans="1:13" ht="21.75" thickBot="1">
      <c r="B14" s="2424"/>
      <c r="C14" s="1338" t="s">
        <v>1088</v>
      </c>
      <c r="D14" s="2426"/>
      <c r="E14" s="1311" t="s">
        <v>1089</v>
      </c>
      <c r="F14" s="1323" t="s">
        <v>1090</v>
      </c>
      <c r="K14" s="1291"/>
    </row>
    <row r="15" spans="1:13" ht="21.75" thickTop="1">
      <c r="A15" s="1341"/>
      <c r="B15" s="1339" t="s">
        <v>158</v>
      </c>
      <c r="C15" s="1330">
        <v>405541</v>
      </c>
      <c r="D15" s="1313">
        <f>246849+32946+28230</f>
        <v>308025</v>
      </c>
      <c r="E15" s="1314">
        <v>76</v>
      </c>
      <c r="F15" s="1324">
        <f>100-E15</f>
        <v>24</v>
      </c>
      <c r="G15" s="748"/>
      <c r="H15" s="1291"/>
      <c r="J15" s="748"/>
      <c r="K15" s="1723"/>
      <c r="L15" s="748"/>
      <c r="M15" s="748"/>
    </row>
    <row r="16" spans="1:13" ht="21">
      <c r="A16" s="1341"/>
      <c r="B16" s="1302" t="s">
        <v>159</v>
      </c>
      <c r="C16" s="1331">
        <v>137512</v>
      </c>
      <c r="D16" s="1315">
        <f>94585+360+6282</f>
        <v>101227</v>
      </c>
      <c r="E16" s="1316">
        <v>73.599999999999994</v>
      </c>
      <c r="F16" s="1325">
        <f t="shared" ref="F16:F32" si="0">100-E16</f>
        <v>26.400000000000006</v>
      </c>
      <c r="G16" s="748"/>
      <c r="H16" s="1291"/>
      <c r="I16" s="748"/>
      <c r="K16" s="1723"/>
      <c r="L16" s="748"/>
      <c r="M16" s="748"/>
    </row>
    <row r="17" spans="1:14" ht="21">
      <c r="A17" s="1341"/>
      <c r="B17" s="1302" t="s">
        <v>156</v>
      </c>
      <c r="C17" s="1331">
        <v>40510</v>
      </c>
      <c r="D17" s="1315">
        <f>28854+3821+2721</f>
        <v>35396</v>
      </c>
      <c r="E17" s="1316">
        <v>87.4</v>
      </c>
      <c r="F17" s="1325">
        <f t="shared" si="0"/>
        <v>12.599999999999994</v>
      </c>
      <c r="G17" s="748"/>
      <c r="H17" s="1310"/>
      <c r="J17" s="1293"/>
      <c r="K17" s="1723"/>
      <c r="L17" s="748"/>
      <c r="M17" s="1219"/>
    </row>
    <row r="18" spans="1:14" ht="21">
      <c r="A18" s="1341"/>
      <c r="B18" s="1302" t="s">
        <v>157</v>
      </c>
      <c r="C18" s="1331">
        <v>16121</v>
      </c>
      <c r="D18" s="1315">
        <f>9200+356+2100</f>
        <v>11656</v>
      </c>
      <c r="E18" s="1316">
        <v>72.3</v>
      </c>
      <c r="F18" s="1325">
        <f t="shared" si="0"/>
        <v>27.700000000000003</v>
      </c>
      <c r="G18" s="748"/>
      <c r="H18" s="1291"/>
      <c r="I18" s="748"/>
      <c r="K18" s="1723"/>
      <c r="L18" s="748"/>
    </row>
    <row r="19" spans="1:14" ht="21">
      <c r="A19" s="1341"/>
      <c r="B19" s="1340" t="s">
        <v>1091</v>
      </c>
      <c r="C19" s="1331">
        <v>5130</v>
      </c>
      <c r="D19" s="1315">
        <f>2495+291+1763</f>
        <v>4549</v>
      </c>
      <c r="E19" s="1316">
        <v>88.7</v>
      </c>
      <c r="F19" s="1325">
        <f t="shared" si="0"/>
        <v>11.299999999999997</v>
      </c>
      <c r="G19" s="748"/>
      <c r="H19" s="1291"/>
      <c r="I19" s="1291"/>
      <c r="J19" s="748"/>
      <c r="K19" s="1723"/>
      <c r="L19" s="748"/>
    </row>
    <row r="20" spans="1:14" ht="21">
      <c r="B20" s="1298" t="s">
        <v>161</v>
      </c>
      <c r="C20" s="1331">
        <v>12106</v>
      </c>
      <c r="D20" s="1315">
        <f>8131+1111</f>
        <v>9242</v>
      </c>
      <c r="E20" s="1316">
        <v>76.3</v>
      </c>
      <c r="F20" s="1325">
        <f t="shared" si="0"/>
        <v>23.700000000000003</v>
      </c>
      <c r="G20" s="748"/>
      <c r="H20" s="1291"/>
      <c r="J20" s="1219"/>
      <c r="K20" s="1723"/>
      <c r="M20" s="748"/>
    </row>
    <row r="21" spans="1:14" ht="21.75" thickBot="1">
      <c r="B21" s="1317" t="s">
        <v>1092</v>
      </c>
      <c r="C21" s="1332">
        <v>23886</v>
      </c>
      <c r="D21" s="1307">
        <v>21583</v>
      </c>
      <c r="E21" s="1308">
        <v>90.4</v>
      </c>
      <c r="F21" s="1326">
        <f t="shared" si="0"/>
        <v>9.5999999999999943</v>
      </c>
      <c r="G21" s="748"/>
      <c r="H21" s="1291"/>
      <c r="J21" s="1291"/>
      <c r="K21" s="1723"/>
    </row>
    <row r="22" spans="1:14" ht="21.75" thickBot="1">
      <c r="A22" s="1341"/>
      <c r="B22" s="1306" t="s">
        <v>190</v>
      </c>
      <c r="C22" s="1344">
        <f>SUM(C15:C21)</f>
        <v>640806</v>
      </c>
      <c r="D22" s="1300">
        <f>SUM(D15:D21)</f>
        <v>491678</v>
      </c>
      <c r="E22" s="1301">
        <v>76.7</v>
      </c>
      <c r="F22" s="1763">
        <f t="shared" si="0"/>
        <v>23.299999999999997</v>
      </c>
      <c r="G22" s="748"/>
      <c r="H22" s="1291"/>
      <c r="J22" s="1291"/>
      <c r="K22" s="1723"/>
      <c r="L22" s="1219"/>
      <c r="N22" s="1219"/>
    </row>
    <row r="23" spans="1:14" ht="21">
      <c r="A23" s="1341"/>
      <c r="B23" s="1340" t="s">
        <v>1093</v>
      </c>
      <c r="C23" s="1333">
        <v>69420</v>
      </c>
      <c r="D23" s="1319">
        <f>41060+7288+10798</f>
        <v>59146</v>
      </c>
      <c r="E23" s="1329">
        <v>85.2</v>
      </c>
      <c r="F23" s="1318">
        <f t="shared" si="0"/>
        <v>14.799999999999997</v>
      </c>
      <c r="G23" s="748"/>
      <c r="H23" s="1291"/>
      <c r="K23" s="1723"/>
      <c r="L23" s="1219"/>
    </row>
    <row r="24" spans="1:14" ht="21">
      <c r="A24" s="1341"/>
      <c r="B24" s="1302" t="s">
        <v>1094</v>
      </c>
      <c r="C24" s="1331">
        <v>14690</v>
      </c>
      <c r="D24" s="1315">
        <f>6760+1183+804</f>
        <v>8747</v>
      </c>
      <c r="E24" s="1316">
        <v>59.5</v>
      </c>
      <c r="F24" s="1325">
        <f t="shared" si="0"/>
        <v>40.5</v>
      </c>
      <c r="G24" s="748"/>
      <c r="H24" s="1291"/>
      <c r="J24" s="748"/>
      <c r="K24" s="1723"/>
      <c r="L24" s="1295"/>
    </row>
    <row r="25" spans="1:14" ht="21">
      <c r="A25" s="1341"/>
      <c r="B25" s="1302" t="s">
        <v>1072</v>
      </c>
      <c r="C25" s="1331">
        <v>13885</v>
      </c>
      <c r="D25" s="1315">
        <f>6688+5010+909</f>
        <v>12607</v>
      </c>
      <c r="E25" s="1316">
        <v>90.8</v>
      </c>
      <c r="F25" s="1318">
        <f t="shared" si="0"/>
        <v>9.2000000000000028</v>
      </c>
      <c r="G25" s="748"/>
      <c r="H25" s="1291"/>
      <c r="K25" s="1723"/>
      <c r="M25" s="748"/>
    </row>
    <row r="26" spans="1:14" ht="21">
      <c r="A26" s="1341"/>
      <c r="B26" s="1340" t="s">
        <v>1095</v>
      </c>
      <c r="C26" s="1333">
        <v>17496</v>
      </c>
      <c r="D26" s="1319">
        <f>12352+4210+502</f>
        <v>17064</v>
      </c>
      <c r="E26" s="1329">
        <v>97.5</v>
      </c>
      <c r="F26" s="1318">
        <f t="shared" si="0"/>
        <v>2.5</v>
      </c>
      <c r="G26" s="748"/>
      <c r="H26" s="1291"/>
      <c r="K26" s="1723"/>
    </row>
    <row r="27" spans="1:14" ht="21.75" thickBot="1">
      <c r="A27" s="1341"/>
      <c r="B27" s="1342" t="s">
        <v>1096</v>
      </c>
      <c r="C27" s="1334">
        <v>42647</v>
      </c>
      <c r="D27" s="1309">
        <f>83561+36045+16133-97564</f>
        <v>38175</v>
      </c>
      <c r="E27" s="1308">
        <v>89.5</v>
      </c>
      <c r="F27" s="1326">
        <f t="shared" si="0"/>
        <v>10.5</v>
      </c>
      <c r="G27" s="748"/>
      <c r="K27" s="1723"/>
      <c r="M27" s="748"/>
    </row>
    <row r="28" spans="1:14" ht="22.5" thickTop="1" thickBot="1">
      <c r="A28" s="1341"/>
      <c r="B28" s="1305" t="s">
        <v>228</v>
      </c>
      <c r="C28" s="1344">
        <f>SUM(C23:C27)</f>
        <v>158138</v>
      </c>
      <c r="D28" s="1300">
        <f>SUM(D23:D27)</f>
        <v>135739</v>
      </c>
      <c r="E28" s="1301">
        <v>85.8</v>
      </c>
      <c r="F28" s="1763">
        <f t="shared" si="0"/>
        <v>14.200000000000003</v>
      </c>
      <c r="G28" s="748"/>
      <c r="H28" s="1291"/>
      <c r="K28" s="1723"/>
      <c r="M28" s="748"/>
    </row>
    <row r="29" spans="1:14" ht="21">
      <c r="A29" s="1341"/>
      <c r="B29" s="1345" t="s">
        <v>219</v>
      </c>
      <c r="C29" s="1333">
        <v>19328</v>
      </c>
      <c r="D29" s="1319">
        <f>11694+4326</f>
        <v>16020</v>
      </c>
      <c r="E29" s="1329">
        <v>82.9</v>
      </c>
      <c r="F29" s="1318">
        <f t="shared" si="0"/>
        <v>17.099999999999994</v>
      </c>
      <c r="G29" s="748"/>
      <c r="H29" s="1291"/>
      <c r="K29" s="1723"/>
    </row>
    <row r="30" spans="1:14" ht="21">
      <c r="A30" s="1341"/>
      <c r="B30" s="1343" t="s">
        <v>236</v>
      </c>
      <c r="C30" s="1331">
        <f>8040+1756+2180</f>
        <v>11976</v>
      </c>
      <c r="D30" s="1315">
        <f>8040+1756+2180</f>
        <v>11976</v>
      </c>
      <c r="E30" s="1316">
        <v>100</v>
      </c>
      <c r="F30" s="1325">
        <f t="shared" si="0"/>
        <v>0</v>
      </c>
      <c r="G30" s="748"/>
      <c r="H30" s="1291"/>
      <c r="K30" s="1723"/>
      <c r="L30" s="748"/>
    </row>
    <row r="31" spans="1:14" ht="21.75" thickBot="1">
      <c r="A31" s="1157"/>
      <c r="B31" s="1320" t="s">
        <v>1097</v>
      </c>
      <c r="C31" s="1335">
        <v>3481</v>
      </c>
      <c r="D31" s="1321">
        <v>2982</v>
      </c>
      <c r="E31" s="1312">
        <v>85.7</v>
      </c>
      <c r="F31" s="1327">
        <f t="shared" si="0"/>
        <v>14.299999999999997</v>
      </c>
      <c r="G31" s="748"/>
      <c r="K31" s="1723"/>
    </row>
    <row r="32" spans="1:14" ht="23.25" thickBot="1">
      <c r="B32" s="1303" t="s">
        <v>450</v>
      </c>
      <c r="C32" s="1336">
        <f>C22+C28+34785</f>
        <v>833729</v>
      </c>
      <c r="D32" s="1304">
        <f>D22+D28+30978</f>
        <v>658395</v>
      </c>
      <c r="E32" s="1296">
        <v>79</v>
      </c>
      <c r="F32" s="1762">
        <f t="shared" si="0"/>
        <v>21</v>
      </c>
      <c r="G32" s="748"/>
    </row>
    <row r="33" spans="2:8" ht="13.5" thickTop="1">
      <c r="B33" s="1157"/>
      <c r="C33" s="1297"/>
      <c r="D33" s="1297"/>
    </row>
    <row r="34" spans="2:8" ht="15">
      <c r="B34" s="684" t="s">
        <v>1098</v>
      </c>
      <c r="H34" s="748"/>
    </row>
    <row r="38" spans="2:8">
      <c r="F38" s="749"/>
    </row>
    <row r="43" spans="2:8">
      <c r="F43" s="748"/>
    </row>
  </sheetData>
  <mergeCells count="4">
    <mergeCell ref="B8:F8"/>
    <mergeCell ref="B9:F9"/>
    <mergeCell ref="B13:B14"/>
    <mergeCell ref="D13:D14"/>
  </mergeCells>
  <printOptions horizontalCentered="1" verticalCentered="1"/>
  <pageMargins left="0" right="0" top="0.23" bottom="2.73" header="0.21" footer="0.5118110236220472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F25"/>
  <sheetViews>
    <sheetView view="pageLayout" topLeftCell="A46" zoomScaleNormal="90" workbookViewId="0">
      <selection activeCell="D30" sqref="D30"/>
    </sheetView>
  </sheetViews>
  <sheetFormatPr baseColWidth="10" defaultColWidth="11.42578125" defaultRowHeight="12.75"/>
  <cols>
    <col min="1" max="3" width="29.85546875" style="437" customWidth="1"/>
    <col min="4" max="4" width="35.42578125" style="437" customWidth="1"/>
    <col min="5" max="256" width="11.42578125" style="437"/>
    <col min="257" max="260" width="20.7109375" style="437" customWidth="1"/>
    <col min="261" max="512" width="11.42578125" style="437"/>
    <col min="513" max="516" width="20.7109375" style="437" customWidth="1"/>
    <col min="517" max="768" width="11.42578125" style="437"/>
    <col min="769" max="772" width="20.7109375" style="437" customWidth="1"/>
    <col min="773" max="1024" width="11.42578125" style="437"/>
    <col min="1025" max="1028" width="20.7109375" style="437" customWidth="1"/>
    <col min="1029" max="1280" width="11.42578125" style="437"/>
    <col min="1281" max="1284" width="20.7109375" style="437" customWidth="1"/>
    <col min="1285" max="1536" width="11.42578125" style="437"/>
    <col min="1537" max="1540" width="20.7109375" style="437" customWidth="1"/>
    <col min="1541" max="1792" width="11.42578125" style="437"/>
    <col min="1793" max="1796" width="20.7109375" style="437" customWidth="1"/>
    <col min="1797" max="2048" width="11.42578125" style="437"/>
    <col min="2049" max="2052" width="20.7109375" style="437" customWidth="1"/>
    <col min="2053" max="2304" width="11.42578125" style="437"/>
    <col min="2305" max="2308" width="20.7109375" style="437" customWidth="1"/>
    <col min="2309" max="2560" width="11.42578125" style="437"/>
    <col min="2561" max="2564" width="20.7109375" style="437" customWidth="1"/>
    <col min="2565" max="2816" width="11.42578125" style="437"/>
    <col min="2817" max="2820" width="20.7109375" style="437" customWidth="1"/>
    <col min="2821" max="3072" width="11.42578125" style="437"/>
    <col min="3073" max="3076" width="20.7109375" style="437" customWidth="1"/>
    <col min="3077" max="3328" width="11.42578125" style="437"/>
    <col min="3329" max="3332" width="20.7109375" style="437" customWidth="1"/>
    <col min="3333" max="3584" width="11.42578125" style="437"/>
    <col min="3585" max="3588" width="20.7109375" style="437" customWidth="1"/>
    <col min="3589" max="3840" width="11.42578125" style="437"/>
    <col min="3841" max="3844" width="20.7109375" style="437" customWidth="1"/>
    <col min="3845" max="4096" width="11.42578125" style="437"/>
    <col min="4097" max="4100" width="20.7109375" style="437" customWidth="1"/>
    <col min="4101" max="4352" width="11.42578125" style="437"/>
    <col min="4353" max="4356" width="20.7109375" style="437" customWidth="1"/>
    <col min="4357" max="4608" width="11.42578125" style="437"/>
    <col min="4609" max="4612" width="20.7109375" style="437" customWidth="1"/>
    <col min="4613" max="4864" width="11.42578125" style="437"/>
    <col min="4865" max="4868" width="20.7109375" style="437" customWidth="1"/>
    <col min="4869" max="5120" width="11.42578125" style="437"/>
    <col min="5121" max="5124" width="20.7109375" style="437" customWidth="1"/>
    <col min="5125" max="5376" width="11.42578125" style="437"/>
    <col min="5377" max="5380" width="20.7109375" style="437" customWidth="1"/>
    <col min="5381" max="5632" width="11.42578125" style="437"/>
    <col min="5633" max="5636" width="20.7109375" style="437" customWidth="1"/>
    <col min="5637" max="5888" width="11.42578125" style="437"/>
    <col min="5889" max="5892" width="20.7109375" style="437" customWidth="1"/>
    <col min="5893" max="6144" width="11.42578125" style="437"/>
    <col min="6145" max="6148" width="20.7109375" style="437" customWidth="1"/>
    <col min="6149" max="6400" width="11.42578125" style="437"/>
    <col min="6401" max="6404" width="20.7109375" style="437" customWidth="1"/>
    <col min="6405" max="6656" width="11.42578125" style="437"/>
    <col min="6657" max="6660" width="20.7109375" style="437" customWidth="1"/>
    <col min="6661" max="6912" width="11.42578125" style="437"/>
    <col min="6913" max="6916" width="20.7109375" style="437" customWidth="1"/>
    <col min="6917" max="7168" width="11.42578125" style="437"/>
    <col min="7169" max="7172" width="20.7109375" style="437" customWidth="1"/>
    <col min="7173" max="7424" width="11.42578125" style="437"/>
    <col min="7425" max="7428" width="20.7109375" style="437" customWidth="1"/>
    <col min="7429" max="7680" width="11.42578125" style="437"/>
    <col min="7681" max="7684" width="20.7109375" style="437" customWidth="1"/>
    <col min="7685" max="7936" width="11.42578125" style="437"/>
    <col min="7937" max="7940" width="20.7109375" style="437" customWidth="1"/>
    <col min="7941" max="8192" width="11.42578125" style="437"/>
    <col min="8193" max="8196" width="20.7109375" style="437" customWidth="1"/>
    <col min="8197" max="8448" width="11.42578125" style="437"/>
    <col min="8449" max="8452" width="20.7109375" style="437" customWidth="1"/>
    <col min="8453" max="8704" width="11.42578125" style="437"/>
    <col min="8705" max="8708" width="20.7109375" style="437" customWidth="1"/>
    <col min="8709" max="8960" width="11.42578125" style="437"/>
    <col min="8961" max="8964" width="20.7109375" style="437" customWidth="1"/>
    <col min="8965" max="9216" width="11.42578125" style="437"/>
    <col min="9217" max="9220" width="20.7109375" style="437" customWidth="1"/>
    <col min="9221" max="9472" width="11.42578125" style="437"/>
    <col min="9473" max="9476" width="20.7109375" style="437" customWidth="1"/>
    <col min="9477" max="9728" width="11.42578125" style="437"/>
    <col min="9729" max="9732" width="20.7109375" style="437" customWidth="1"/>
    <col min="9733" max="9984" width="11.42578125" style="437"/>
    <col min="9985" max="9988" width="20.7109375" style="437" customWidth="1"/>
    <col min="9989" max="10240" width="11.42578125" style="437"/>
    <col min="10241" max="10244" width="20.7109375" style="437" customWidth="1"/>
    <col min="10245" max="10496" width="11.42578125" style="437"/>
    <col min="10497" max="10500" width="20.7109375" style="437" customWidth="1"/>
    <col min="10501" max="10752" width="11.42578125" style="437"/>
    <col min="10753" max="10756" width="20.7109375" style="437" customWidth="1"/>
    <col min="10757" max="11008" width="11.42578125" style="437"/>
    <col min="11009" max="11012" width="20.7109375" style="437" customWidth="1"/>
    <col min="11013" max="11264" width="11.42578125" style="437"/>
    <col min="11265" max="11268" width="20.7109375" style="437" customWidth="1"/>
    <col min="11269" max="11520" width="11.42578125" style="437"/>
    <col min="11521" max="11524" width="20.7109375" style="437" customWidth="1"/>
    <col min="11525" max="11776" width="11.42578125" style="437"/>
    <col min="11777" max="11780" width="20.7109375" style="437" customWidth="1"/>
    <col min="11781" max="12032" width="11.42578125" style="437"/>
    <col min="12033" max="12036" width="20.7109375" style="437" customWidth="1"/>
    <col min="12037" max="12288" width="11.42578125" style="437"/>
    <col min="12289" max="12292" width="20.7109375" style="437" customWidth="1"/>
    <col min="12293" max="12544" width="11.42578125" style="437"/>
    <col min="12545" max="12548" width="20.7109375" style="437" customWidth="1"/>
    <col min="12549" max="12800" width="11.42578125" style="437"/>
    <col min="12801" max="12804" width="20.7109375" style="437" customWidth="1"/>
    <col min="12805" max="13056" width="11.42578125" style="437"/>
    <col min="13057" max="13060" width="20.7109375" style="437" customWidth="1"/>
    <col min="13061" max="13312" width="11.42578125" style="437"/>
    <col min="13313" max="13316" width="20.7109375" style="437" customWidth="1"/>
    <col min="13317" max="13568" width="11.42578125" style="437"/>
    <col min="13569" max="13572" width="20.7109375" style="437" customWidth="1"/>
    <col min="13573" max="13824" width="11.42578125" style="437"/>
    <col min="13825" max="13828" width="20.7109375" style="437" customWidth="1"/>
    <col min="13829" max="14080" width="11.42578125" style="437"/>
    <col min="14081" max="14084" width="20.7109375" style="437" customWidth="1"/>
    <col min="14085" max="14336" width="11.42578125" style="437"/>
    <col min="14337" max="14340" width="20.7109375" style="437" customWidth="1"/>
    <col min="14341" max="14592" width="11.42578125" style="437"/>
    <col min="14593" max="14596" width="20.7109375" style="437" customWidth="1"/>
    <col min="14597" max="14848" width="11.42578125" style="437"/>
    <col min="14849" max="14852" width="20.7109375" style="437" customWidth="1"/>
    <col min="14853" max="15104" width="11.42578125" style="437"/>
    <col min="15105" max="15108" width="20.7109375" style="437" customWidth="1"/>
    <col min="15109" max="15360" width="11.42578125" style="437"/>
    <col min="15361" max="15364" width="20.7109375" style="437" customWidth="1"/>
    <col min="15365" max="15616" width="11.42578125" style="437"/>
    <col min="15617" max="15620" width="20.7109375" style="437" customWidth="1"/>
    <col min="15621" max="15872" width="11.42578125" style="437"/>
    <col min="15873" max="15876" width="20.7109375" style="437" customWidth="1"/>
    <col min="15877" max="16128" width="11.42578125" style="437"/>
    <col min="16129" max="16132" width="20.7109375" style="437" customWidth="1"/>
    <col min="16133" max="16384" width="11.42578125" style="437"/>
  </cols>
  <sheetData>
    <row r="1" spans="1:6" ht="44.25" customHeight="1">
      <c r="A1" s="2223">
        <v>119</v>
      </c>
    </row>
    <row r="2" spans="1:6" ht="30" customHeight="1">
      <c r="A2" s="2429" t="s">
        <v>1350</v>
      </c>
      <c r="B2" s="2429"/>
      <c r="C2" s="2429"/>
      <c r="D2" s="2429"/>
      <c r="E2" s="2429"/>
      <c r="F2" s="2429"/>
    </row>
    <row r="3" spans="1:6" ht="2.25" customHeight="1" thickBot="1"/>
    <row r="4" spans="1:6" ht="30" customHeight="1">
      <c r="A4" s="1562" t="s">
        <v>226</v>
      </c>
      <c r="B4" s="1563" t="s">
        <v>1081</v>
      </c>
      <c r="C4" s="1563" t="s">
        <v>1082</v>
      </c>
      <c r="D4" s="1564" t="s">
        <v>248</v>
      </c>
    </row>
    <row r="5" spans="1:6" ht="30" customHeight="1">
      <c r="A5" s="1549">
        <v>2002</v>
      </c>
      <c r="B5" s="1550">
        <v>391</v>
      </c>
      <c r="C5" s="1551">
        <v>751</v>
      </c>
      <c r="D5" s="1552">
        <f>SUM(B5:C5)</f>
        <v>1142</v>
      </c>
    </row>
    <row r="6" spans="1:6" ht="30" customHeight="1">
      <c r="A6" s="1549">
        <v>2003</v>
      </c>
      <c r="B6" s="1550">
        <v>346</v>
      </c>
      <c r="C6" s="1550">
        <v>678</v>
      </c>
      <c r="D6" s="1552">
        <f t="shared" ref="D6:D15" si="0">SUM(B6:C6)</f>
        <v>1024</v>
      </c>
    </row>
    <row r="7" spans="1:6" ht="30" customHeight="1">
      <c r="A7" s="1549">
        <v>2004</v>
      </c>
      <c r="B7" s="1550">
        <v>292</v>
      </c>
      <c r="C7" s="1550">
        <v>942</v>
      </c>
      <c r="D7" s="1552">
        <f t="shared" si="0"/>
        <v>1234</v>
      </c>
    </row>
    <row r="8" spans="1:6" ht="30" customHeight="1">
      <c r="A8" s="1549">
        <v>2005</v>
      </c>
      <c r="B8" s="1550">
        <v>358</v>
      </c>
      <c r="C8" s="1550">
        <v>907</v>
      </c>
      <c r="D8" s="1552">
        <f t="shared" si="0"/>
        <v>1265</v>
      </c>
    </row>
    <row r="9" spans="1:6" ht="30" customHeight="1">
      <c r="A9" s="1549">
        <v>2006</v>
      </c>
      <c r="B9" s="1550">
        <v>296</v>
      </c>
      <c r="C9" s="1550">
        <v>736</v>
      </c>
      <c r="D9" s="1552">
        <f t="shared" si="0"/>
        <v>1032</v>
      </c>
    </row>
    <row r="10" spans="1:6" ht="30" customHeight="1">
      <c r="A10" s="1549">
        <v>2007</v>
      </c>
      <c r="B10" s="1550">
        <v>868</v>
      </c>
      <c r="C10" s="1550">
        <v>752</v>
      </c>
      <c r="D10" s="1552">
        <f t="shared" si="0"/>
        <v>1620</v>
      </c>
    </row>
    <row r="11" spans="1:6" ht="30" customHeight="1">
      <c r="A11" s="1549">
        <v>2008</v>
      </c>
      <c r="B11" s="1550">
        <v>1294</v>
      </c>
      <c r="C11" s="1550">
        <v>899</v>
      </c>
      <c r="D11" s="1552">
        <f t="shared" si="0"/>
        <v>2193</v>
      </c>
    </row>
    <row r="12" spans="1:6" ht="30" customHeight="1">
      <c r="A12" s="1549">
        <v>2009</v>
      </c>
      <c r="B12" s="1550">
        <v>992</v>
      </c>
      <c r="C12" s="1550">
        <v>1320</v>
      </c>
      <c r="D12" s="1552">
        <f t="shared" si="0"/>
        <v>2312</v>
      </c>
    </row>
    <row r="13" spans="1:6" ht="30" customHeight="1">
      <c r="A13" s="1553">
        <v>2010</v>
      </c>
      <c r="B13" s="1554">
        <v>1478</v>
      </c>
      <c r="C13" s="1554">
        <v>1038</v>
      </c>
      <c r="D13" s="1555">
        <f t="shared" si="0"/>
        <v>2516</v>
      </c>
    </row>
    <row r="14" spans="1:6" ht="30" customHeight="1">
      <c r="A14" s="1553">
        <v>2011</v>
      </c>
      <c r="B14" s="1554">
        <v>1599</v>
      </c>
      <c r="C14" s="1554">
        <v>999</v>
      </c>
      <c r="D14" s="1555">
        <f t="shared" si="0"/>
        <v>2598</v>
      </c>
    </row>
    <row r="15" spans="1:6" ht="30" customHeight="1">
      <c r="A15" s="1553">
        <v>2012</v>
      </c>
      <c r="B15" s="1554">
        <v>2004</v>
      </c>
      <c r="C15" s="1554">
        <v>994</v>
      </c>
      <c r="D15" s="1555">
        <f t="shared" si="0"/>
        <v>2998</v>
      </c>
    </row>
    <row r="16" spans="1:6" ht="30" customHeight="1">
      <c r="A16" s="1556" t="s">
        <v>1367</v>
      </c>
      <c r="B16" s="1557">
        <v>1976</v>
      </c>
      <c r="C16" s="1557">
        <v>824</v>
      </c>
      <c r="D16" s="1558">
        <f>SUM(B16:C16)+54</f>
        <v>2854</v>
      </c>
    </row>
    <row r="17" spans="1:4" ht="30" customHeight="1">
      <c r="A17" s="1556" t="s">
        <v>1368</v>
      </c>
      <c r="B17" s="1557">
        <v>1662</v>
      </c>
      <c r="C17" s="1557">
        <v>796</v>
      </c>
      <c r="D17" s="1558">
        <f>SUM(B17:C17)+39</f>
        <v>2497</v>
      </c>
    </row>
    <row r="18" spans="1:4" ht="30" customHeight="1" thickBot="1">
      <c r="A18" s="1559" t="s">
        <v>132</v>
      </c>
      <c r="B18" s="1560">
        <f>SUM(B5:B17)</f>
        <v>13556</v>
      </c>
      <c r="C18" s="1560">
        <f>SUM(C5:C17)</f>
        <v>11636</v>
      </c>
      <c r="D18" s="1561">
        <v>16936</v>
      </c>
    </row>
    <row r="19" spans="1:4" ht="0.75" customHeight="1"/>
    <row r="20" spans="1:4" ht="18" customHeight="1">
      <c r="A20" s="2427" t="s">
        <v>1080</v>
      </c>
      <c r="B20" s="2428"/>
      <c r="C20" s="2428"/>
    </row>
    <row r="21" spans="1:4">
      <c r="A21" s="2427" t="s">
        <v>1369</v>
      </c>
      <c r="B21" s="2428"/>
      <c r="C21" s="2428"/>
    </row>
    <row r="25" spans="1:4" ht="45.75" customHeight="1">
      <c r="A25" s="2225">
        <v>120</v>
      </c>
    </row>
  </sheetData>
  <mergeCells count="3">
    <mergeCell ref="A20:C20"/>
    <mergeCell ref="A2:F2"/>
    <mergeCell ref="A21:C21"/>
  </mergeCells>
  <phoneticPr fontId="128" type="noConversion"/>
  <printOptions horizontalCentered="1" verticalCentered="1"/>
  <pageMargins left="0.78740157480314965" right="0.78740157480314965" top="0.18" bottom="0.54" header="0.17" footer="0.51"/>
  <pageSetup paperSize="9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theme="3"/>
  </sheetPr>
  <dimension ref="A1:E22"/>
  <sheetViews>
    <sheetView showWhiteSpace="0" view="pageLayout" workbookViewId="0">
      <selection activeCell="D11" sqref="D11"/>
    </sheetView>
  </sheetViews>
  <sheetFormatPr baseColWidth="10" defaultColWidth="11.42578125" defaultRowHeight="12.75"/>
  <cols>
    <col min="1" max="5" width="25.7109375" style="437" customWidth="1"/>
    <col min="6" max="257" width="11.42578125" style="437"/>
    <col min="258" max="261" width="25.7109375" style="437" customWidth="1"/>
    <col min="262" max="513" width="11.42578125" style="437"/>
    <col min="514" max="517" width="25.7109375" style="437" customWidth="1"/>
    <col min="518" max="769" width="11.42578125" style="437"/>
    <col min="770" max="773" width="25.7109375" style="437" customWidth="1"/>
    <col min="774" max="1025" width="11.42578125" style="437"/>
    <col min="1026" max="1029" width="25.7109375" style="437" customWidth="1"/>
    <col min="1030" max="1281" width="11.42578125" style="437"/>
    <col min="1282" max="1285" width="25.7109375" style="437" customWidth="1"/>
    <col min="1286" max="1537" width="11.42578125" style="437"/>
    <col min="1538" max="1541" width="25.7109375" style="437" customWidth="1"/>
    <col min="1542" max="1793" width="11.42578125" style="437"/>
    <col min="1794" max="1797" width="25.7109375" style="437" customWidth="1"/>
    <col min="1798" max="2049" width="11.42578125" style="437"/>
    <col min="2050" max="2053" width="25.7109375" style="437" customWidth="1"/>
    <col min="2054" max="2305" width="11.42578125" style="437"/>
    <col min="2306" max="2309" width="25.7109375" style="437" customWidth="1"/>
    <col min="2310" max="2561" width="11.42578125" style="437"/>
    <col min="2562" max="2565" width="25.7109375" style="437" customWidth="1"/>
    <col min="2566" max="2817" width="11.42578125" style="437"/>
    <col min="2818" max="2821" width="25.7109375" style="437" customWidth="1"/>
    <col min="2822" max="3073" width="11.42578125" style="437"/>
    <col min="3074" max="3077" width="25.7109375" style="437" customWidth="1"/>
    <col min="3078" max="3329" width="11.42578125" style="437"/>
    <col min="3330" max="3333" width="25.7109375" style="437" customWidth="1"/>
    <col min="3334" max="3585" width="11.42578125" style="437"/>
    <col min="3586" max="3589" width="25.7109375" style="437" customWidth="1"/>
    <col min="3590" max="3841" width="11.42578125" style="437"/>
    <col min="3842" max="3845" width="25.7109375" style="437" customWidth="1"/>
    <col min="3846" max="4097" width="11.42578125" style="437"/>
    <col min="4098" max="4101" width="25.7109375" style="437" customWidth="1"/>
    <col min="4102" max="4353" width="11.42578125" style="437"/>
    <col min="4354" max="4357" width="25.7109375" style="437" customWidth="1"/>
    <col min="4358" max="4609" width="11.42578125" style="437"/>
    <col min="4610" max="4613" width="25.7109375" style="437" customWidth="1"/>
    <col min="4614" max="4865" width="11.42578125" style="437"/>
    <col min="4866" max="4869" width="25.7109375" style="437" customWidth="1"/>
    <col min="4870" max="5121" width="11.42578125" style="437"/>
    <col min="5122" max="5125" width="25.7109375" style="437" customWidth="1"/>
    <col min="5126" max="5377" width="11.42578125" style="437"/>
    <col min="5378" max="5381" width="25.7109375" style="437" customWidth="1"/>
    <col min="5382" max="5633" width="11.42578125" style="437"/>
    <col min="5634" max="5637" width="25.7109375" style="437" customWidth="1"/>
    <col min="5638" max="5889" width="11.42578125" style="437"/>
    <col min="5890" max="5893" width="25.7109375" style="437" customWidth="1"/>
    <col min="5894" max="6145" width="11.42578125" style="437"/>
    <col min="6146" max="6149" width="25.7109375" style="437" customWidth="1"/>
    <col min="6150" max="6401" width="11.42578125" style="437"/>
    <col min="6402" max="6405" width="25.7109375" style="437" customWidth="1"/>
    <col min="6406" max="6657" width="11.42578125" style="437"/>
    <col min="6658" max="6661" width="25.7109375" style="437" customWidth="1"/>
    <col min="6662" max="6913" width="11.42578125" style="437"/>
    <col min="6914" max="6917" width="25.7109375" style="437" customWidth="1"/>
    <col min="6918" max="7169" width="11.42578125" style="437"/>
    <col min="7170" max="7173" width="25.7109375" style="437" customWidth="1"/>
    <col min="7174" max="7425" width="11.42578125" style="437"/>
    <col min="7426" max="7429" width="25.7109375" style="437" customWidth="1"/>
    <col min="7430" max="7681" width="11.42578125" style="437"/>
    <col min="7682" max="7685" width="25.7109375" style="437" customWidth="1"/>
    <col min="7686" max="7937" width="11.42578125" style="437"/>
    <col min="7938" max="7941" width="25.7109375" style="437" customWidth="1"/>
    <col min="7942" max="8193" width="11.42578125" style="437"/>
    <col min="8194" max="8197" width="25.7109375" style="437" customWidth="1"/>
    <col min="8198" max="8449" width="11.42578125" style="437"/>
    <col min="8450" max="8453" width="25.7109375" style="437" customWidth="1"/>
    <col min="8454" max="8705" width="11.42578125" style="437"/>
    <col min="8706" max="8709" width="25.7109375" style="437" customWidth="1"/>
    <col min="8710" max="8961" width="11.42578125" style="437"/>
    <col min="8962" max="8965" width="25.7109375" style="437" customWidth="1"/>
    <col min="8966" max="9217" width="11.42578125" style="437"/>
    <col min="9218" max="9221" width="25.7109375" style="437" customWidth="1"/>
    <col min="9222" max="9473" width="11.42578125" style="437"/>
    <col min="9474" max="9477" width="25.7109375" style="437" customWidth="1"/>
    <col min="9478" max="9729" width="11.42578125" style="437"/>
    <col min="9730" max="9733" width="25.7109375" style="437" customWidth="1"/>
    <col min="9734" max="9985" width="11.42578125" style="437"/>
    <col min="9986" max="9989" width="25.7109375" style="437" customWidth="1"/>
    <col min="9990" max="10241" width="11.42578125" style="437"/>
    <col min="10242" max="10245" width="25.7109375" style="437" customWidth="1"/>
    <col min="10246" max="10497" width="11.42578125" style="437"/>
    <col min="10498" max="10501" width="25.7109375" style="437" customWidth="1"/>
    <col min="10502" max="10753" width="11.42578125" style="437"/>
    <col min="10754" max="10757" width="25.7109375" style="437" customWidth="1"/>
    <col min="10758" max="11009" width="11.42578125" style="437"/>
    <col min="11010" max="11013" width="25.7109375" style="437" customWidth="1"/>
    <col min="11014" max="11265" width="11.42578125" style="437"/>
    <col min="11266" max="11269" width="25.7109375" style="437" customWidth="1"/>
    <col min="11270" max="11521" width="11.42578125" style="437"/>
    <col min="11522" max="11525" width="25.7109375" style="437" customWidth="1"/>
    <col min="11526" max="11777" width="11.42578125" style="437"/>
    <col min="11778" max="11781" width="25.7109375" style="437" customWidth="1"/>
    <col min="11782" max="12033" width="11.42578125" style="437"/>
    <col min="12034" max="12037" width="25.7109375" style="437" customWidth="1"/>
    <col min="12038" max="12289" width="11.42578125" style="437"/>
    <col min="12290" max="12293" width="25.7109375" style="437" customWidth="1"/>
    <col min="12294" max="12545" width="11.42578125" style="437"/>
    <col min="12546" max="12549" width="25.7109375" style="437" customWidth="1"/>
    <col min="12550" max="12801" width="11.42578125" style="437"/>
    <col min="12802" max="12805" width="25.7109375" style="437" customWidth="1"/>
    <col min="12806" max="13057" width="11.42578125" style="437"/>
    <col min="13058" max="13061" width="25.7109375" style="437" customWidth="1"/>
    <col min="13062" max="13313" width="11.42578125" style="437"/>
    <col min="13314" max="13317" width="25.7109375" style="437" customWidth="1"/>
    <col min="13318" max="13569" width="11.42578125" style="437"/>
    <col min="13570" max="13573" width="25.7109375" style="437" customWidth="1"/>
    <col min="13574" max="13825" width="11.42578125" style="437"/>
    <col min="13826" max="13829" width="25.7109375" style="437" customWidth="1"/>
    <col min="13830" max="14081" width="11.42578125" style="437"/>
    <col min="14082" max="14085" width="25.7109375" style="437" customWidth="1"/>
    <col min="14086" max="14337" width="11.42578125" style="437"/>
    <col min="14338" max="14341" width="25.7109375" style="437" customWidth="1"/>
    <col min="14342" max="14593" width="11.42578125" style="437"/>
    <col min="14594" max="14597" width="25.7109375" style="437" customWidth="1"/>
    <col min="14598" max="14849" width="11.42578125" style="437"/>
    <col min="14850" max="14853" width="25.7109375" style="437" customWidth="1"/>
    <col min="14854" max="15105" width="11.42578125" style="437"/>
    <col min="15106" max="15109" width="25.7109375" style="437" customWidth="1"/>
    <col min="15110" max="15361" width="11.42578125" style="437"/>
    <col min="15362" max="15365" width="25.7109375" style="437" customWidth="1"/>
    <col min="15366" max="15617" width="11.42578125" style="437"/>
    <col min="15618" max="15621" width="25.7109375" style="437" customWidth="1"/>
    <col min="15622" max="15873" width="11.42578125" style="437"/>
    <col min="15874" max="15877" width="25.7109375" style="437" customWidth="1"/>
    <col min="15878" max="16129" width="11.42578125" style="437"/>
    <col min="16130" max="16133" width="25.7109375" style="437" customWidth="1"/>
    <col min="16134" max="16384" width="11.42578125" style="437"/>
  </cols>
  <sheetData>
    <row r="1" spans="1:5" customFormat="1" ht="31.5">
      <c r="A1" s="2224">
        <v>118</v>
      </c>
      <c r="E1" s="437"/>
    </row>
    <row r="2" spans="1:5" s="929" customFormat="1" ht="15.75">
      <c r="E2" s="2194"/>
    </row>
    <row r="4" spans="1:5" ht="19.5">
      <c r="A4" s="2421" t="s">
        <v>1349</v>
      </c>
      <c r="B4" s="2421"/>
      <c r="C4" s="2421"/>
      <c r="D4" s="2421"/>
      <c r="E4" s="2421"/>
    </row>
    <row r="5" spans="1:5" ht="13.5" thickBot="1"/>
    <row r="6" spans="1:5" ht="36" customHeight="1">
      <c r="A6" s="1544" t="s">
        <v>225</v>
      </c>
      <c r="B6" s="1545" t="s">
        <v>1068</v>
      </c>
      <c r="C6" s="1546" t="s">
        <v>1069</v>
      </c>
      <c r="D6" s="1547" t="s">
        <v>1150</v>
      </c>
      <c r="E6" s="1548" t="s">
        <v>1008</v>
      </c>
    </row>
    <row r="7" spans="1:5" ht="21" customHeight="1">
      <c r="A7" s="777" t="s">
        <v>1070</v>
      </c>
      <c r="B7" s="1346">
        <v>417</v>
      </c>
      <c r="C7" s="1346">
        <v>796</v>
      </c>
      <c r="D7" s="1537">
        <v>39</v>
      </c>
      <c r="E7" s="1540">
        <f>SUM(B7:D7)</f>
        <v>1252</v>
      </c>
    </row>
    <row r="8" spans="1:5" ht="21" customHeight="1">
      <c r="A8" s="777" t="s">
        <v>1071</v>
      </c>
      <c r="B8" s="1346">
        <v>8</v>
      </c>
      <c r="C8" s="1346"/>
      <c r="D8" s="1537"/>
      <c r="E8" s="1540">
        <f t="shared" ref="E8:E20" si="0">SUM(B8:C8)</f>
        <v>8</v>
      </c>
    </row>
    <row r="9" spans="1:5" ht="21" customHeight="1">
      <c r="A9" s="777" t="s">
        <v>1072</v>
      </c>
      <c r="B9" s="1346">
        <v>778</v>
      </c>
      <c r="C9" s="1346"/>
      <c r="D9" s="1537"/>
      <c r="E9" s="1540">
        <f t="shared" si="0"/>
        <v>778</v>
      </c>
    </row>
    <row r="10" spans="1:5" ht="21" customHeight="1">
      <c r="A10" s="777" t="s">
        <v>1073</v>
      </c>
      <c r="B10" s="1346">
        <v>180</v>
      </c>
      <c r="C10" s="1346"/>
      <c r="D10" s="1537"/>
      <c r="E10" s="1540">
        <f t="shared" si="0"/>
        <v>180</v>
      </c>
    </row>
    <row r="11" spans="1:5" ht="21" customHeight="1">
      <c r="A11" s="777" t="s">
        <v>1074</v>
      </c>
      <c r="B11" s="1346">
        <v>209</v>
      </c>
      <c r="C11" s="1346"/>
      <c r="D11" s="1537"/>
      <c r="E11" s="1540">
        <f t="shared" si="0"/>
        <v>209</v>
      </c>
    </row>
    <row r="12" spans="1:5" ht="21" customHeight="1">
      <c r="A12" s="777" t="s">
        <v>1075</v>
      </c>
      <c r="B12" s="1346">
        <v>5</v>
      </c>
      <c r="C12" s="1346"/>
      <c r="D12" s="1537"/>
      <c r="E12" s="1540">
        <f t="shared" si="0"/>
        <v>5</v>
      </c>
    </row>
    <row r="13" spans="1:5" ht="21" customHeight="1">
      <c r="A13" s="777" t="s">
        <v>1076</v>
      </c>
      <c r="B13" s="1347">
        <v>6</v>
      </c>
      <c r="C13" s="1348"/>
      <c r="D13" s="1538"/>
      <c r="E13" s="1540">
        <f t="shared" si="0"/>
        <v>6</v>
      </c>
    </row>
    <row r="14" spans="1:5" ht="21" customHeight="1">
      <c r="A14" s="777" t="s">
        <v>1077</v>
      </c>
      <c r="B14" s="1347">
        <v>10</v>
      </c>
      <c r="C14" s="1348"/>
      <c r="D14" s="1538"/>
      <c r="E14" s="1540">
        <f t="shared" si="0"/>
        <v>10</v>
      </c>
    </row>
    <row r="15" spans="1:5" ht="21" customHeight="1">
      <c r="A15" s="777" t="s">
        <v>1078</v>
      </c>
      <c r="B15" s="1347">
        <v>3</v>
      </c>
      <c r="C15" s="1348"/>
      <c r="D15" s="1538"/>
      <c r="E15" s="1540">
        <f t="shared" si="0"/>
        <v>3</v>
      </c>
    </row>
    <row r="16" spans="1:5" ht="21" customHeight="1">
      <c r="A16" s="777" t="s">
        <v>161</v>
      </c>
      <c r="B16" s="1346">
        <v>1</v>
      </c>
      <c r="C16" s="1346"/>
      <c r="D16" s="1537"/>
      <c r="E16" s="1540">
        <f t="shared" si="0"/>
        <v>1</v>
      </c>
    </row>
    <row r="17" spans="1:5" ht="21" customHeight="1">
      <c r="A17" s="777" t="s">
        <v>917</v>
      </c>
      <c r="B17" s="1346">
        <v>2</v>
      </c>
      <c r="C17" s="1346"/>
      <c r="D17" s="1537"/>
      <c r="E17" s="1540">
        <f t="shared" ref="E17:E18" si="1">SUM(B17:C17)</f>
        <v>2</v>
      </c>
    </row>
    <row r="18" spans="1:5" ht="21.75" customHeight="1">
      <c r="A18" s="777" t="s">
        <v>1079</v>
      </c>
      <c r="B18" s="1346">
        <v>41</v>
      </c>
      <c r="C18" s="1346"/>
      <c r="D18" s="1537"/>
      <c r="E18" s="1540">
        <f t="shared" si="1"/>
        <v>41</v>
      </c>
    </row>
    <row r="19" spans="1:5" ht="21" customHeight="1">
      <c r="A19" s="777" t="s">
        <v>156</v>
      </c>
      <c r="B19" s="1346">
        <v>1</v>
      </c>
      <c r="C19" s="1346"/>
      <c r="D19" s="1537"/>
      <c r="E19" s="1540">
        <f t="shared" si="0"/>
        <v>1</v>
      </c>
    </row>
    <row r="20" spans="1:5" ht="21" customHeight="1">
      <c r="A20" s="777" t="s">
        <v>1366</v>
      </c>
      <c r="B20" s="1346">
        <v>1</v>
      </c>
      <c r="C20" s="1346"/>
      <c r="D20" s="1537"/>
      <c r="E20" s="1540">
        <f t="shared" si="0"/>
        <v>1</v>
      </c>
    </row>
    <row r="21" spans="1:5" ht="21" customHeight="1" thickBot="1">
      <c r="A21" s="744" t="s">
        <v>132</v>
      </c>
      <c r="B21" s="1349">
        <f>SUM(B7:B20)</f>
        <v>1662</v>
      </c>
      <c r="C21" s="1542"/>
      <c r="D21" s="1543">
        <f>SUM(D7:D20)</f>
        <v>39</v>
      </c>
      <c r="E21" s="1541">
        <f>SUM(E7:E20)</f>
        <v>2497</v>
      </c>
    </row>
    <row r="22" spans="1:5">
      <c r="A22" s="2430" t="s">
        <v>1080</v>
      </c>
      <c r="B22" s="2431"/>
      <c r="C22" s="2431"/>
      <c r="D22" s="1539"/>
    </row>
  </sheetData>
  <mergeCells count="2">
    <mergeCell ref="A4:E4"/>
    <mergeCell ref="A22:C22"/>
  </mergeCells>
  <phoneticPr fontId="128" type="noConversion"/>
  <printOptions horizontalCentered="1" verticalCentered="1"/>
  <pageMargins left="0.78740157480314965" right="0.78740157480314965" top="0.28000000000000003" bottom="0.98958333333333337" header="0.27" footer="1.29"/>
  <pageSetup paperSize="9" orientation="landscape" r:id="rId1"/>
  <headerFooter alignWithMargins="0"/>
  <legacyDrawing r:id="rId2"/>
  <extLst>
    <ext xmlns:mx="http://schemas.microsoft.com/office/mac/excel/2008/main" uri="{64002731-A6B0-56B0-2670-7721B7C09600}">
      <mx:PLV Mode="1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B1:D27"/>
  <sheetViews>
    <sheetView view="pageLayout" topLeftCell="A28" workbookViewId="0">
      <selection activeCell="C28" sqref="B28:C67"/>
    </sheetView>
  </sheetViews>
  <sheetFormatPr baseColWidth="10" defaultColWidth="11.42578125" defaultRowHeight="12.75"/>
  <cols>
    <col min="1" max="1" width="7.42578125" style="437" customWidth="1"/>
    <col min="2" max="2" width="56.42578125" style="437" customWidth="1"/>
    <col min="3" max="3" width="58.42578125" style="437" customWidth="1"/>
    <col min="4" max="257" width="11.42578125" style="437"/>
    <col min="258" max="258" width="55" style="437" customWidth="1"/>
    <col min="259" max="259" width="51.42578125" style="437" customWidth="1"/>
    <col min="260" max="513" width="11.42578125" style="437"/>
    <col min="514" max="514" width="55" style="437" customWidth="1"/>
    <col min="515" max="515" width="51.42578125" style="437" customWidth="1"/>
    <col min="516" max="769" width="11.42578125" style="437"/>
    <col min="770" max="770" width="55" style="437" customWidth="1"/>
    <col min="771" max="771" width="51.42578125" style="437" customWidth="1"/>
    <col min="772" max="1025" width="11.42578125" style="437"/>
    <col min="1026" max="1026" width="55" style="437" customWidth="1"/>
    <col min="1027" max="1027" width="51.42578125" style="437" customWidth="1"/>
    <col min="1028" max="1281" width="11.42578125" style="437"/>
    <col min="1282" max="1282" width="55" style="437" customWidth="1"/>
    <col min="1283" max="1283" width="51.42578125" style="437" customWidth="1"/>
    <col min="1284" max="1537" width="11.42578125" style="437"/>
    <col min="1538" max="1538" width="55" style="437" customWidth="1"/>
    <col min="1539" max="1539" width="51.42578125" style="437" customWidth="1"/>
    <col min="1540" max="1793" width="11.42578125" style="437"/>
    <col min="1794" max="1794" width="55" style="437" customWidth="1"/>
    <col min="1795" max="1795" width="51.42578125" style="437" customWidth="1"/>
    <col min="1796" max="2049" width="11.42578125" style="437"/>
    <col min="2050" max="2050" width="55" style="437" customWidth="1"/>
    <col min="2051" max="2051" width="51.42578125" style="437" customWidth="1"/>
    <col min="2052" max="2305" width="11.42578125" style="437"/>
    <col min="2306" max="2306" width="55" style="437" customWidth="1"/>
    <col min="2307" max="2307" width="51.42578125" style="437" customWidth="1"/>
    <col min="2308" max="2561" width="11.42578125" style="437"/>
    <col min="2562" max="2562" width="55" style="437" customWidth="1"/>
    <col min="2563" max="2563" width="51.42578125" style="437" customWidth="1"/>
    <col min="2564" max="2817" width="11.42578125" style="437"/>
    <col min="2818" max="2818" width="55" style="437" customWidth="1"/>
    <col min="2819" max="2819" width="51.42578125" style="437" customWidth="1"/>
    <col min="2820" max="3073" width="11.42578125" style="437"/>
    <col min="3074" max="3074" width="55" style="437" customWidth="1"/>
    <col min="3075" max="3075" width="51.42578125" style="437" customWidth="1"/>
    <col min="3076" max="3329" width="11.42578125" style="437"/>
    <col min="3330" max="3330" width="55" style="437" customWidth="1"/>
    <col min="3331" max="3331" width="51.42578125" style="437" customWidth="1"/>
    <col min="3332" max="3585" width="11.42578125" style="437"/>
    <col min="3586" max="3586" width="55" style="437" customWidth="1"/>
    <col min="3587" max="3587" width="51.42578125" style="437" customWidth="1"/>
    <col min="3588" max="3841" width="11.42578125" style="437"/>
    <col min="3842" max="3842" width="55" style="437" customWidth="1"/>
    <col min="3843" max="3843" width="51.42578125" style="437" customWidth="1"/>
    <col min="3844" max="4097" width="11.42578125" style="437"/>
    <col min="4098" max="4098" width="55" style="437" customWidth="1"/>
    <col min="4099" max="4099" width="51.42578125" style="437" customWidth="1"/>
    <col min="4100" max="4353" width="11.42578125" style="437"/>
    <col min="4354" max="4354" width="55" style="437" customWidth="1"/>
    <col min="4355" max="4355" width="51.42578125" style="437" customWidth="1"/>
    <col min="4356" max="4609" width="11.42578125" style="437"/>
    <col min="4610" max="4610" width="55" style="437" customWidth="1"/>
    <col min="4611" max="4611" width="51.42578125" style="437" customWidth="1"/>
    <col min="4612" max="4865" width="11.42578125" style="437"/>
    <col min="4866" max="4866" width="55" style="437" customWidth="1"/>
    <col min="4867" max="4867" width="51.42578125" style="437" customWidth="1"/>
    <col min="4868" max="5121" width="11.42578125" style="437"/>
    <col min="5122" max="5122" width="55" style="437" customWidth="1"/>
    <col min="5123" max="5123" width="51.42578125" style="437" customWidth="1"/>
    <col min="5124" max="5377" width="11.42578125" style="437"/>
    <col min="5378" max="5378" width="55" style="437" customWidth="1"/>
    <col min="5379" max="5379" width="51.42578125" style="437" customWidth="1"/>
    <col min="5380" max="5633" width="11.42578125" style="437"/>
    <col min="5634" max="5634" width="55" style="437" customWidth="1"/>
    <col min="5635" max="5635" width="51.42578125" style="437" customWidth="1"/>
    <col min="5636" max="5889" width="11.42578125" style="437"/>
    <col min="5890" max="5890" width="55" style="437" customWidth="1"/>
    <col min="5891" max="5891" width="51.42578125" style="437" customWidth="1"/>
    <col min="5892" max="6145" width="11.42578125" style="437"/>
    <col min="6146" max="6146" width="55" style="437" customWidth="1"/>
    <col min="6147" max="6147" width="51.42578125" style="437" customWidth="1"/>
    <col min="6148" max="6401" width="11.42578125" style="437"/>
    <col min="6402" max="6402" width="55" style="437" customWidth="1"/>
    <col min="6403" max="6403" width="51.42578125" style="437" customWidth="1"/>
    <col min="6404" max="6657" width="11.42578125" style="437"/>
    <col min="6658" max="6658" width="55" style="437" customWidth="1"/>
    <col min="6659" max="6659" width="51.42578125" style="437" customWidth="1"/>
    <col min="6660" max="6913" width="11.42578125" style="437"/>
    <col min="6914" max="6914" width="55" style="437" customWidth="1"/>
    <col min="6915" max="6915" width="51.42578125" style="437" customWidth="1"/>
    <col min="6916" max="7169" width="11.42578125" style="437"/>
    <col min="7170" max="7170" width="55" style="437" customWidth="1"/>
    <col min="7171" max="7171" width="51.42578125" style="437" customWidth="1"/>
    <col min="7172" max="7425" width="11.42578125" style="437"/>
    <col min="7426" max="7426" width="55" style="437" customWidth="1"/>
    <col min="7427" max="7427" width="51.42578125" style="437" customWidth="1"/>
    <col min="7428" max="7681" width="11.42578125" style="437"/>
    <col min="7682" max="7682" width="55" style="437" customWidth="1"/>
    <col min="7683" max="7683" width="51.42578125" style="437" customWidth="1"/>
    <col min="7684" max="7937" width="11.42578125" style="437"/>
    <col min="7938" max="7938" width="55" style="437" customWidth="1"/>
    <col min="7939" max="7939" width="51.42578125" style="437" customWidth="1"/>
    <col min="7940" max="8193" width="11.42578125" style="437"/>
    <col min="8194" max="8194" width="55" style="437" customWidth="1"/>
    <col min="8195" max="8195" width="51.42578125" style="437" customWidth="1"/>
    <col min="8196" max="8449" width="11.42578125" style="437"/>
    <col min="8450" max="8450" width="55" style="437" customWidth="1"/>
    <col min="8451" max="8451" width="51.42578125" style="437" customWidth="1"/>
    <col min="8452" max="8705" width="11.42578125" style="437"/>
    <col min="8706" max="8706" width="55" style="437" customWidth="1"/>
    <col min="8707" max="8707" width="51.42578125" style="437" customWidth="1"/>
    <col min="8708" max="8961" width="11.42578125" style="437"/>
    <col min="8962" max="8962" width="55" style="437" customWidth="1"/>
    <col min="8963" max="8963" width="51.42578125" style="437" customWidth="1"/>
    <col min="8964" max="9217" width="11.42578125" style="437"/>
    <col min="9218" max="9218" width="55" style="437" customWidth="1"/>
    <col min="9219" max="9219" width="51.42578125" style="437" customWidth="1"/>
    <col min="9220" max="9473" width="11.42578125" style="437"/>
    <col min="9474" max="9474" width="55" style="437" customWidth="1"/>
    <col min="9475" max="9475" width="51.42578125" style="437" customWidth="1"/>
    <col min="9476" max="9729" width="11.42578125" style="437"/>
    <col min="9730" max="9730" width="55" style="437" customWidth="1"/>
    <col min="9731" max="9731" width="51.42578125" style="437" customWidth="1"/>
    <col min="9732" max="9985" width="11.42578125" style="437"/>
    <col min="9986" max="9986" width="55" style="437" customWidth="1"/>
    <col min="9987" max="9987" width="51.42578125" style="437" customWidth="1"/>
    <col min="9988" max="10241" width="11.42578125" style="437"/>
    <col min="10242" max="10242" width="55" style="437" customWidth="1"/>
    <col min="10243" max="10243" width="51.42578125" style="437" customWidth="1"/>
    <col min="10244" max="10497" width="11.42578125" style="437"/>
    <col min="10498" max="10498" width="55" style="437" customWidth="1"/>
    <col min="10499" max="10499" width="51.42578125" style="437" customWidth="1"/>
    <col min="10500" max="10753" width="11.42578125" style="437"/>
    <col min="10754" max="10754" width="55" style="437" customWidth="1"/>
    <col min="10755" max="10755" width="51.42578125" style="437" customWidth="1"/>
    <col min="10756" max="11009" width="11.42578125" style="437"/>
    <col min="11010" max="11010" width="55" style="437" customWidth="1"/>
    <col min="11011" max="11011" width="51.42578125" style="437" customWidth="1"/>
    <col min="11012" max="11265" width="11.42578125" style="437"/>
    <col min="11266" max="11266" width="55" style="437" customWidth="1"/>
    <col min="11267" max="11267" width="51.42578125" style="437" customWidth="1"/>
    <col min="11268" max="11521" width="11.42578125" style="437"/>
    <col min="11522" max="11522" width="55" style="437" customWidth="1"/>
    <col min="11523" max="11523" width="51.42578125" style="437" customWidth="1"/>
    <col min="11524" max="11777" width="11.42578125" style="437"/>
    <col min="11778" max="11778" width="55" style="437" customWidth="1"/>
    <col min="11779" max="11779" width="51.42578125" style="437" customWidth="1"/>
    <col min="11780" max="12033" width="11.42578125" style="437"/>
    <col min="12034" max="12034" width="55" style="437" customWidth="1"/>
    <col min="12035" max="12035" width="51.42578125" style="437" customWidth="1"/>
    <col min="12036" max="12289" width="11.42578125" style="437"/>
    <col min="12290" max="12290" width="55" style="437" customWidth="1"/>
    <col min="12291" max="12291" width="51.42578125" style="437" customWidth="1"/>
    <col min="12292" max="12545" width="11.42578125" style="437"/>
    <col min="12546" max="12546" width="55" style="437" customWidth="1"/>
    <col min="12547" max="12547" width="51.42578125" style="437" customWidth="1"/>
    <col min="12548" max="12801" width="11.42578125" style="437"/>
    <col min="12802" max="12802" width="55" style="437" customWidth="1"/>
    <col min="12803" max="12803" width="51.42578125" style="437" customWidth="1"/>
    <col min="12804" max="13057" width="11.42578125" style="437"/>
    <col min="13058" max="13058" width="55" style="437" customWidth="1"/>
    <col min="13059" max="13059" width="51.42578125" style="437" customWidth="1"/>
    <col min="13060" max="13313" width="11.42578125" style="437"/>
    <col min="13314" max="13314" width="55" style="437" customWidth="1"/>
    <col min="13315" max="13315" width="51.42578125" style="437" customWidth="1"/>
    <col min="13316" max="13569" width="11.42578125" style="437"/>
    <col min="13570" max="13570" width="55" style="437" customWidth="1"/>
    <col min="13571" max="13571" width="51.42578125" style="437" customWidth="1"/>
    <col min="13572" max="13825" width="11.42578125" style="437"/>
    <col min="13826" max="13826" width="55" style="437" customWidth="1"/>
    <col min="13827" max="13827" width="51.42578125" style="437" customWidth="1"/>
    <col min="13828" max="14081" width="11.42578125" style="437"/>
    <col min="14082" max="14082" width="55" style="437" customWidth="1"/>
    <col min="14083" max="14083" width="51.42578125" style="437" customWidth="1"/>
    <col min="14084" max="14337" width="11.42578125" style="437"/>
    <col min="14338" max="14338" width="55" style="437" customWidth="1"/>
    <col min="14339" max="14339" width="51.42578125" style="437" customWidth="1"/>
    <col min="14340" max="14593" width="11.42578125" style="437"/>
    <col min="14594" max="14594" width="55" style="437" customWidth="1"/>
    <col min="14595" max="14595" width="51.42578125" style="437" customWidth="1"/>
    <col min="14596" max="14849" width="11.42578125" style="437"/>
    <col min="14850" max="14850" width="55" style="437" customWidth="1"/>
    <col min="14851" max="14851" width="51.42578125" style="437" customWidth="1"/>
    <col min="14852" max="15105" width="11.42578125" style="437"/>
    <col min="15106" max="15106" width="55" style="437" customWidth="1"/>
    <col min="15107" max="15107" width="51.42578125" style="437" customWidth="1"/>
    <col min="15108" max="15361" width="11.42578125" style="437"/>
    <col min="15362" max="15362" width="55" style="437" customWidth="1"/>
    <col min="15363" max="15363" width="51.42578125" style="437" customWidth="1"/>
    <col min="15364" max="15617" width="11.42578125" style="437"/>
    <col min="15618" max="15618" width="55" style="437" customWidth="1"/>
    <col min="15619" max="15619" width="51.42578125" style="437" customWidth="1"/>
    <col min="15620" max="15873" width="11.42578125" style="437"/>
    <col min="15874" max="15874" width="55" style="437" customWidth="1"/>
    <col min="15875" max="15875" width="51.42578125" style="437" customWidth="1"/>
    <col min="15876" max="16129" width="11.42578125" style="437"/>
    <col min="16130" max="16130" width="55" style="437" customWidth="1"/>
    <col min="16131" max="16131" width="51.42578125" style="437" customWidth="1"/>
    <col min="16132" max="16384" width="11.42578125" style="437"/>
  </cols>
  <sheetData>
    <row r="1" spans="2:3" ht="20.25">
      <c r="C1" s="2192">
        <v>115</v>
      </c>
    </row>
    <row r="2" spans="2:3" ht="15.75">
      <c r="C2" s="2194"/>
    </row>
    <row r="3" spans="2:3" ht="15.75">
      <c r="C3" s="2194"/>
    </row>
    <row r="5" spans="2:3" ht="19.5">
      <c r="B5" s="2432" t="s">
        <v>1145</v>
      </c>
      <c r="C5" s="2432"/>
    </row>
    <row r="6" spans="2:3" ht="19.5">
      <c r="B6" s="2422" t="s">
        <v>1146</v>
      </c>
      <c r="C6" s="2422"/>
    </row>
    <row r="7" spans="2:3" ht="15.75" thickBot="1">
      <c r="B7" s="476"/>
      <c r="C7" s="2268" t="s">
        <v>1348</v>
      </c>
    </row>
    <row r="8" spans="2:3" ht="18" customHeight="1" thickBot="1">
      <c r="B8" s="751" t="s">
        <v>1064</v>
      </c>
      <c r="C8" s="751" t="s">
        <v>1065</v>
      </c>
    </row>
    <row r="9" spans="2:3" ht="26.1" customHeight="1">
      <c r="B9" s="1521">
        <v>2005</v>
      </c>
      <c r="C9" s="1522">
        <v>14</v>
      </c>
    </row>
    <row r="10" spans="2:3" ht="26.1" customHeight="1">
      <c r="B10" s="1521">
        <v>2006</v>
      </c>
      <c r="C10" s="1522">
        <v>24</v>
      </c>
    </row>
    <row r="11" spans="2:3" ht="26.1" customHeight="1">
      <c r="B11" s="1523">
        <v>2007</v>
      </c>
      <c r="C11" s="1524">
        <v>62</v>
      </c>
    </row>
    <row r="12" spans="2:3" ht="26.1" customHeight="1">
      <c r="B12" s="1521">
        <v>2008</v>
      </c>
      <c r="C12" s="1522">
        <v>165</v>
      </c>
    </row>
    <row r="13" spans="2:3" ht="26.1" customHeight="1">
      <c r="B13" s="1521">
        <v>2009</v>
      </c>
      <c r="C13" s="1522">
        <v>296</v>
      </c>
    </row>
    <row r="14" spans="2:3" ht="26.1" customHeight="1">
      <c r="B14" s="1523">
        <v>2010</v>
      </c>
      <c r="C14" s="1524">
        <v>358</v>
      </c>
    </row>
    <row r="15" spans="2:3" ht="26.1" customHeight="1">
      <c r="B15" s="1521">
        <v>2011</v>
      </c>
      <c r="C15" s="1522">
        <v>296</v>
      </c>
    </row>
    <row r="16" spans="2:3" ht="26.1" customHeight="1">
      <c r="B16" s="1521">
        <v>2012</v>
      </c>
      <c r="C16" s="1522">
        <v>235</v>
      </c>
    </row>
    <row r="17" spans="2:4" ht="26.1" customHeight="1">
      <c r="B17" s="1525">
        <v>2013</v>
      </c>
      <c r="C17" s="1522">
        <v>102</v>
      </c>
    </row>
    <row r="18" spans="2:4" ht="26.1" customHeight="1" thickBot="1">
      <c r="B18" s="1526">
        <v>2014</v>
      </c>
      <c r="C18" s="1527">
        <v>60</v>
      </c>
    </row>
    <row r="19" spans="2:4" ht="26.1" customHeight="1">
      <c r="B19" s="2433" t="s">
        <v>450</v>
      </c>
      <c r="C19" s="2435">
        <f>SUM(C9:C18)</f>
        <v>1612</v>
      </c>
    </row>
    <row r="20" spans="2:4" ht="9.75" customHeight="1" thickBot="1">
      <c r="B20" s="2434"/>
      <c r="C20" s="2436"/>
    </row>
    <row r="21" spans="2:4" ht="9" customHeight="1"/>
    <row r="22" spans="2:4">
      <c r="B22" s="2437" t="s">
        <v>1050</v>
      </c>
      <c r="C22" s="2437"/>
      <c r="D22" s="2437"/>
    </row>
    <row r="23" spans="2:4">
      <c r="B23" s="2428" t="s">
        <v>1066</v>
      </c>
      <c r="C23" s="2428"/>
    </row>
    <row r="24" spans="2:4">
      <c r="B24" s="2428" t="s">
        <v>1067</v>
      </c>
      <c r="C24" s="2428"/>
    </row>
    <row r="27" spans="2:4" ht="15.75">
      <c r="C27" s="2194"/>
    </row>
  </sheetData>
  <mergeCells count="7">
    <mergeCell ref="B24:C24"/>
    <mergeCell ref="B5:C5"/>
    <mergeCell ref="B6:C6"/>
    <mergeCell ref="B19:B20"/>
    <mergeCell ref="C19:C20"/>
    <mergeCell ref="B22:D22"/>
    <mergeCell ref="B23:C23"/>
  </mergeCells>
  <phoneticPr fontId="128" type="noConversion"/>
  <printOptions horizontalCentered="1" verticalCentered="1"/>
  <pageMargins left="0.39370078740157483" right="0.39370078740157483" top="0.2" bottom="0.33" header="0.17" footer="0.25"/>
  <pageSetup paperSize="9" scale="110" orientation="landscape" r:id="rId1"/>
  <headerFooter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E44"/>
  <sheetViews>
    <sheetView view="pageLayout" topLeftCell="A28" workbookViewId="0">
      <selection activeCell="C48" sqref="C48"/>
    </sheetView>
  </sheetViews>
  <sheetFormatPr baseColWidth="10" defaultColWidth="11.42578125" defaultRowHeight="12.75"/>
  <cols>
    <col min="1" max="1" width="4.42578125" style="437" customWidth="1"/>
    <col min="2" max="2" width="38.7109375" style="437" customWidth="1"/>
    <col min="3" max="3" width="46.28515625" style="437" customWidth="1"/>
    <col min="4" max="256" width="11.42578125" style="437"/>
    <col min="257" max="257" width="3.28515625" style="437" customWidth="1"/>
    <col min="258" max="258" width="36.28515625" style="437" customWidth="1"/>
    <col min="259" max="259" width="44.42578125" style="437" customWidth="1"/>
    <col min="260" max="512" width="11.42578125" style="437"/>
    <col min="513" max="513" width="3.28515625" style="437" customWidth="1"/>
    <col min="514" max="514" width="36.28515625" style="437" customWidth="1"/>
    <col min="515" max="515" width="44.42578125" style="437" customWidth="1"/>
    <col min="516" max="768" width="11.42578125" style="437"/>
    <col min="769" max="769" width="3.28515625" style="437" customWidth="1"/>
    <col min="770" max="770" width="36.28515625" style="437" customWidth="1"/>
    <col min="771" max="771" width="44.42578125" style="437" customWidth="1"/>
    <col min="772" max="1024" width="11.42578125" style="437"/>
    <col min="1025" max="1025" width="3.28515625" style="437" customWidth="1"/>
    <col min="1026" max="1026" width="36.28515625" style="437" customWidth="1"/>
    <col min="1027" max="1027" width="44.42578125" style="437" customWidth="1"/>
    <col min="1028" max="1280" width="11.42578125" style="437"/>
    <col min="1281" max="1281" width="3.28515625" style="437" customWidth="1"/>
    <col min="1282" max="1282" width="36.28515625" style="437" customWidth="1"/>
    <col min="1283" max="1283" width="44.42578125" style="437" customWidth="1"/>
    <col min="1284" max="1536" width="11.42578125" style="437"/>
    <col min="1537" max="1537" width="3.28515625" style="437" customWidth="1"/>
    <col min="1538" max="1538" width="36.28515625" style="437" customWidth="1"/>
    <col min="1539" max="1539" width="44.42578125" style="437" customWidth="1"/>
    <col min="1540" max="1792" width="11.42578125" style="437"/>
    <col min="1793" max="1793" width="3.28515625" style="437" customWidth="1"/>
    <col min="1794" max="1794" width="36.28515625" style="437" customWidth="1"/>
    <col min="1795" max="1795" width="44.42578125" style="437" customWidth="1"/>
    <col min="1796" max="2048" width="11.42578125" style="437"/>
    <col min="2049" max="2049" width="3.28515625" style="437" customWidth="1"/>
    <col min="2050" max="2050" width="36.28515625" style="437" customWidth="1"/>
    <col min="2051" max="2051" width="44.42578125" style="437" customWidth="1"/>
    <col min="2052" max="2304" width="11.42578125" style="437"/>
    <col min="2305" max="2305" width="3.28515625" style="437" customWidth="1"/>
    <col min="2306" max="2306" width="36.28515625" style="437" customWidth="1"/>
    <col min="2307" max="2307" width="44.42578125" style="437" customWidth="1"/>
    <col min="2308" max="2560" width="11.42578125" style="437"/>
    <col min="2561" max="2561" width="3.28515625" style="437" customWidth="1"/>
    <col min="2562" max="2562" width="36.28515625" style="437" customWidth="1"/>
    <col min="2563" max="2563" width="44.42578125" style="437" customWidth="1"/>
    <col min="2564" max="2816" width="11.42578125" style="437"/>
    <col min="2817" max="2817" width="3.28515625" style="437" customWidth="1"/>
    <col min="2818" max="2818" width="36.28515625" style="437" customWidth="1"/>
    <col min="2819" max="2819" width="44.42578125" style="437" customWidth="1"/>
    <col min="2820" max="3072" width="11.42578125" style="437"/>
    <col min="3073" max="3073" width="3.28515625" style="437" customWidth="1"/>
    <col min="3074" max="3074" width="36.28515625" style="437" customWidth="1"/>
    <col min="3075" max="3075" width="44.42578125" style="437" customWidth="1"/>
    <col min="3076" max="3328" width="11.42578125" style="437"/>
    <col min="3329" max="3329" width="3.28515625" style="437" customWidth="1"/>
    <col min="3330" max="3330" width="36.28515625" style="437" customWidth="1"/>
    <col min="3331" max="3331" width="44.42578125" style="437" customWidth="1"/>
    <col min="3332" max="3584" width="11.42578125" style="437"/>
    <col min="3585" max="3585" width="3.28515625" style="437" customWidth="1"/>
    <col min="3586" max="3586" width="36.28515625" style="437" customWidth="1"/>
    <col min="3587" max="3587" width="44.42578125" style="437" customWidth="1"/>
    <col min="3588" max="3840" width="11.42578125" style="437"/>
    <col min="3841" max="3841" width="3.28515625" style="437" customWidth="1"/>
    <col min="3842" max="3842" width="36.28515625" style="437" customWidth="1"/>
    <col min="3843" max="3843" width="44.42578125" style="437" customWidth="1"/>
    <col min="3844" max="4096" width="11.42578125" style="437"/>
    <col min="4097" max="4097" width="3.28515625" style="437" customWidth="1"/>
    <col min="4098" max="4098" width="36.28515625" style="437" customWidth="1"/>
    <col min="4099" max="4099" width="44.42578125" style="437" customWidth="1"/>
    <col min="4100" max="4352" width="11.42578125" style="437"/>
    <col min="4353" max="4353" width="3.28515625" style="437" customWidth="1"/>
    <col min="4354" max="4354" width="36.28515625" style="437" customWidth="1"/>
    <col min="4355" max="4355" width="44.42578125" style="437" customWidth="1"/>
    <col min="4356" max="4608" width="11.42578125" style="437"/>
    <col min="4609" max="4609" width="3.28515625" style="437" customWidth="1"/>
    <col min="4610" max="4610" width="36.28515625" style="437" customWidth="1"/>
    <col min="4611" max="4611" width="44.42578125" style="437" customWidth="1"/>
    <col min="4612" max="4864" width="11.42578125" style="437"/>
    <col min="4865" max="4865" width="3.28515625" style="437" customWidth="1"/>
    <col min="4866" max="4866" width="36.28515625" style="437" customWidth="1"/>
    <col min="4867" max="4867" width="44.42578125" style="437" customWidth="1"/>
    <col min="4868" max="5120" width="11.42578125" style="437"/>
    <col min="5121" max="5121" width="3.28515625" style="437" customWidth="1"/>
    <col min="5122" max="5122" width="36.28515625" style="437" customWidth="1"/>
    <col min="5123" max="5123" width="44.42578125" style="437" customWidth="1"/>
    <col min="5124" max="5376" width="11.42578125" style="437"/>
    <col min="5377" max="5377" width="3.28515625" style="437" customWidth="1"/>
    <col min="5378" max="5378" width="36.28515625" style="437" customWidth="1"/>
    <col min="5379" max="5379" width="44.42578125" style="437" customWidth="1"/>
    <col min="5380" max="5632" width="11.42578125" style="437"/>
    <col min="5633" max="5633" width="3.28515625" style="437" customWidth="1"/>
    <col min="5634" max="5634" width="36.28515625" style="437" customWidth="1"/>
    <col min="5635" max="5635" width="44.42578125" style="437" customWidth="1"/>
    <col min="5636" max="5888" width="11.42578125" style="437"/>
    <col min="5889" max="5889" width="3.28515625" style="437" customWidth="1"/>
    <col min="5890" max="5890" width="36.28515625" style="437" customWidth="1"/>
    <col min="5891" max="5891" width="44.42578125" style="437" customWidth="1"/>
    <col min="5892" max="6144" width="11.42578125" style="437"/>
    <col min="6145" max="6145" width="3.28515625" style="437" customWidth="1"/>
    <col min="6146" max="6146" width="36.28515625" style="437" customWidth="1"/>
    <col min="6147" max="6147" width="44.42578125" style="437" customWidth="1"/>
    <col min="6148" max="6400" width="11.42578125" style="437"/>
    <col min="6401" max="6401" width="3.28515625" style="437" customWidth="1"/>
    <col min="6402" max="6402" width="36.28515625" style="437" customWidth="1"/>
    <col min="6403" max="6403" width="44.42578125" style="437" customWidth="1"/>
    <col min="6404" max="6656" width="11.42578125" style="437"/>
    <col min="6657" max="6657" width="3.28515625" style="437" customWidth="1"/>
    <col min="6658" max="6658" width="36.28515625" style="437" customWidth="1"/>
    <col min="6659" max="6659" width="44.42578125" style="437" customWidth="1"/>
    <col min="6660" max="6912" width="11.42578125" style="437"/>
    <col min="6913" max="6913" width="3.28515625" style="437" customWidth="1"/>
    <col min="6914" max="6914" width="36.28515625" style="437" customWidth="1"/>
    <col min="6915" max="6915" width="44.42578125" style="437" customWidth="1"/>
    <col min="6916" max="7168" width="11.42578125" style="437"/>
    <col min="7169" max="7169" width="3.28515625" style="437" customWidth="1"/>
    <col min="7170" max="7170" width="36.28515625" style="437" customWidth="1"/>
    <col min="7171" max="7171" width="44.42578125" style="437" customWidth="1"/>
    <col min="7172" max="7424" width="11.42578125" style="437"/>
    <col min="7425" max="7425" width="3.28515625" style="437" customWidth="1"/>
    <col min="7426" max="7426" width="36.28515625" style="437" customWidth="1"/>
    <col min="7427" max="7427" width="44.42578125" style="437" customWidth="1"/>
    <col min="7428" max="7680" width="11.42578125" style="437"/>
    <col min="7681" max="7681" width="3.28515625" style="437" customWidth="1"/>
    <col min="7682" max="7682" width="36.28515625" style="437" customWidth="1"/>
    <col min="7683" max="7683" width="44.42578125" style="437" customWidth="1"/>
    <col min="7684" max="7936" width="11.42578125" style="437"/>
    <col min="7937" max="7937" width="3.28515625" style="437" customWidth="1"/>
    <col min="7938" max="7938" width="36.28515625" style="437" customWidth="1"/>
    <col min="7939" max="7939" width="44.42578125" style="437" customWidth="1"/>
    <col min="7940" max="8192" width="11.42578125" style="437"/>
    <col min="8193" max="8193" width="3.28515625" style="437" customWidth="1"/>
    <col min="8194" max="8194" width="36.28515625" style="437" customWidth="1"/>
    <col min="8195" max="8195" width="44.42578125" style="437" customWidth="1"/>
    <col min="8196" max="8448" width="11.42578125" style="437"/>
    <col min="8449" max="8449" width="3.28515625" style="437" customWidth="1"/>
    <col min="8450" max="8450" width="36.28515625" style="437" customWidth="1"/>
    <col min="8451" max="8451" width="44.42578125" style="437" customWidth="1"/>
    <col min="8452" max="8704" width="11.42578125" style="437"/>
    <col min="8705" max="8705" width="3.28515625" style="437" customWidth="1"/>
    <col min="8706" max="8706" width="36.28515625" style="437" customWidth="1"/>
    <col min="8707" max="8707" width="44.42578125" style="437" customWidth="1"/>
    <col min="8708" max="8960" width="11.42578125" style="437"/>
    <col min="8961" max="8961" width="3.28515625" style="437" customWidth="1"/>
    <col min="8962" max="8962" width="36.28515625" style="437" customWidth="1"/>
    <col min="8963" max="8963" width="44.42578125" style="437" customWidth="1"/>
    <col min="8964" max="9216" width="11.42578125" style="437"/>
    <col min="9217" max="9217" width="3.28515625" style="437" customWidth="1"/>
    <col min="9218" max="9218" width="36.28515625" style="437" customWidth="1"/>
    <col min="9219" max="9219" width="44.42578125" style="437" customWidth="1"/>
    <col min="9220" max="9472" width="11.42578125" style="437"/>
    <col min="9473" max="9473" width="3.28515625" style="437" customWidth="1"/>
    <col min="9474" max="9474" width="36.28515625" style="437" customWidth="1"/>
    <col min="9475" max="9475" width="44.42578125" style="437" customWidth="1"/>
    <col min="9476" max="9728" width="11.42578125" style="437"/>
    <col min="9729" max="9729" width="3.28515625" style="437" customWidth="1"/>
    <col min="9730" max="9730" width="36.28515625" style="437" customWidth="1"/>
    <col min="9731" max="9731" width="44.42578125" style="437" customWidth="1"/>
    <col min="9732" max="9984" width="11.42578125" style="437"/>
    <col min="9985" max="9985" width="3.28515625" style="437" customWidth="1"/>
    <col min="9986" max="9986" width="36.28515625" style="437" customWidth="1"/>
    <col min="9987" max="9987" width="44.42578125" style="437" customWidth="1"/>
    <col min="9988" max="10240" width="11.42578125" style="437"/>
    <col min="10241" max="10241" width="3.28515625" style="437" customWidth="1"/>
    <col min="10242" max="10242" width="36.28515625" style="437" customWidth="1"/>
    <col min="10243" max="10243" width="44.42578125" style="437" customWidth="1"/>
    <col min="10244" max="10496" width="11.42578125" style="437"/>
    <col min="10497" max="10497" width="3.28515625" style="437" customWidth="1"/>
    <col min="10498" max="10498" width="36.28515625" style="437" customWidth="1"/>
    <col min="10499" max="10499" width="44.42578125" style="437" customWidth="1"/>
    <col min="10500" max="10752" width="11.42578125" style="437"/>
    <col min="10753" max="10753" width="3.28515625" style="437" customWidth="1"/>
    <col min="10754" max="10754" width="36.28515625" style="437" customWidth="1"/>
    <col min="10755" max="10755" width="44.42578125" style="437" customWidth="1"/>
    <col min="10756" max="11008" width="11.42578125" style="437"/>
    <col min="11009" max="11009" width="3.28515625" style="437" customWidth="1"/>
    <col min="11010" max="11010" width="36.28515625" style="437" customWidth="1"/>
    <col min="11011" max="11011" width="44.42578125" style="437" customWidth="1"/>
    <col min="11012" max="11264" width="11.42578125" style="437"/>
    <col min="11265" max="11265" width="3.28515625" style="437" customWidth="1"/>
    <col min="11266" max="11266" width="36.28515625" style="437" customWidth="1"/>
    <col min="11267" max="11267" width="44.42578125" style="437" customWidth="1"/>
    <col min="11268" max="11520" width="11.42578125" style="437"/>
    <col min="11521" max="11521" width="3.28515625" style="437" customWidth="1"/>
    <col min="11522" max="11522" width="36.28515625" style="437" customWidth="1"/>
    <col min="11523" max="11523" width="44.42578125" style="437" customWidth="1"/>
    <col min="11524" max="11776" width="11.42578125" style="437"/>
    <col min="11777" max="11777" width="3.28515625" style="437" customWidth="1"/>
    <col min="11778" max="11778" width="36.28515625" style="437" customWidth="1"/>
    <col min="11779" max="11779" width="44.42578125" style="437" customWidth="1"/>
    <col min="11780" max="12032" width="11.42578125" style="437"/>
    <col min="12033" max="12033" width="3.28515625" style="437" customWidth="1"/>
    <col min="12034" max="12034" width="36.28515625" style="437" customWidth="1"/>
    <col min="12035" max="12035" width="44.42578125" style="437" customWidth="1"/>
    <col min="12036" max="12288" width="11.42578125" style="437"/>
    <col min="12289" max="12289" width="3.28515625" style="437" customWidth="1"/>
    <col min="12290" max="12290" width="36.28515625" style="437" customWidth="1"/>
    <col min="12291" max="12291" width="44.42578125" style="437" customWidth="1"/>
    <col min="12292" max="12544" width="11.42578125" style="437"/>
    <col min="12545" max="12545" width="3.28515625" style="437" customWidth="1"/>
    <col min="12546" max="12546" width="36.28515625" style="437" customWidth="1"/>
    <col min="12547" max="12547" width="44.42578125" style="437" customWidth="1"/>
    <col min="12548" max="12800" width="11.42578125" style="437"/>
    <col min="12801" max="12801" width="3.28515625" style="437" customWidth="1"/>
    <col min="12802" max="12802" width="36.28515625" style="437" customWidth="1"/>
    <col min="12803" max="12803" width="44.42578125" style="437" customWidth="1"/>
    <col min="12804" max="13056" width="11.42578125" style="437"/>
    <col min="13057" max="13057" width="3.28515625" style="437" customWidth="1"/>
    <col min="13058" max="13058" width="36.28515625" style="437" customWidth="1"/>
    <col min="13059" max="13059" width="44.42578125" style="437" customWidth="1"/>
    <col min="13060" max="13312" width="11.42578125" style="437"/>
    <col min="13313" max="13313" width="3.28515625" style="437" customWidth="1"/>
    <col min="13314" max="13314" width="36.28515625" style="437" customWidth="1"/>
    <col min="13315" max="13315" width="44.42578125" style="437" customWidth="1"/>
    <col min="13316" max="13568" width="11.42578125" style="437"/>
    <col min="13569" max="13569" width="3.28515625" style="437" customWidth="1"/>
    <col min="13570" max="13570" width="36.28515625" style="437" customWidth="1"/>
    <col min="13571" max="13571" width="44.42578125" style="437" customWidth="1"/>
    <col min="13572" max="13824" width="11.42578125" style="437"/>
    <col min="13825" max="13825" width="3.28515625" style="437" customWidth="1"/>
    <col min="13826" max="13826" width="36.28515625" style="437" customWidth="1"/>
    <col min="13827" max="13827" width="44.42578125" style="437" customWidth="1"/>
    <col min="13828" max="14080" width="11.42578125" style="437"/>
    <col min="14081" max="14081" width="3.28515625" style="437" customWidth="1"/>
    <col min="14082" max="14082" width="36.28515625" style="437" customWidth="1"/>
    <col min="14083" max="14083" width="44.42578125" style="437" customWidth="1"/>
    <col min="14084" max="14336" width="11.42578125" style="437"/>
    <col min="14337" max="14337" width="3.28515625" style="437" customWidth="1"/>
    <col min="14338" max="14338" width="36.28515625" style="437" customWidth="1"/>
    <col min="14339" max="14339" width="44.42578125" style="437" customWidth="1"/>
    <col min="14340" max="14592" width="11.42578125" style="437"/>
    <col min="14593" max="14593" width="3.28515625" style="437" customWidth="1"/>
    <col min="14594" max="14594" width="36.28515625" style="437" customWidth="1"/>
    <col min="14595" max="14595" width="44.42578125" style="437" customWidth="1"/>
    <col min="14596" max="14848" width="11.42578125" style="437"/>
    <col min="14849" max="14849" width="3.28515625" style="437" customWidth="1"/>
    <col min="14850" max="14850" width="36.28515625" style="437" customWidth="1"/>
    <col min="14851" max="14851" width="44.42578125" style="437" customWidth="1"/>
    <col min="14852" max="15104" width="11.42578125" style="437"/>
    <col min="15105" max="15105" width="3.28515625" style="437" customWidth="1"/>
    <col min="15106" max="15106" width="36.28515625" style="437" customWidth="1"/>
    <col min="15107" max="15107" width="44.42578125" style="437" customWidth="1"/>
    <col min="15108" max="15360" width="11.42578125" style="437"/>
    <col min="15361" max="15361" width="3.28515625" style="437" customWidth="1"/>
    <col min="15362" max="15362" width="36.28515625" style="437" customWidth="1"/>
    <col min="15363" max="15363" width="44.42578125" style="437" customWidth="1"/>
    <col min="15364" max="15616" width="11.42578125" style="437"/>
    <col min="15617" max="15617" width="3.28515625" style="437" customWidth="1"/>
    <col min="15618" max="15618" width="36.28515625" style="437" customWidth="1"/>
    <col min="15619" max="15619" width="44.42578125" style="437" customWidth="1"/>
    <col min="15620" max="15872" width="11.42578125" style="437"/>
    <col min="15873" max="15873" width="3.28515625" style="437" customWidth="1"/>
    <col min="15874" max="15874" width="36.28515625" style="437" customWidth="1"/>
    <col min="15875" max="15875" width="44.42578125" style="437" customWidth="1"/>
    <col min="15876" max="16128" width="11.42578125" style="437"/>
    <col min="16129" max="16129" width="3.28515625" style="437" customWidth="1"/>
    <col min="16130" max="16130" width="36.28515625" style="437" customWidth="1"/>
    <col min="16131" max="16131" width="44.42578125" style="437" customWidth="1"/>
    <col min="16132" max="16384" width="11.42578125" style="437"/>
  </cols>
  <sheetData>
    <row r="1" spans="1:5" ht="20.25">
      <c r="C1" s="2192">
        <v>114</v>
      </c>
    </row>
    <row r="4" spans="1:5" ht="15">
      <c r="A4" s="2439" t="s">
        <v>1303</v>
      </c>
      <c r="B4" s="2439"/>
      <c r="C4" s="2439"/>
      <c r="D4" s="458"/>
      <c r="E4" s="458"/>
    </row>
    <row r="5" spans="1:5" ht="15.75">
      <c r="A5" s="2440" t="s">
        <v>1057</v>
      </c>
      <c r="B5" s="2440"/>
      <c r="C5" s="2440"/>
      <c r="D5" s="458"/>
      <c r="E5" s="739"/>
    </row>
    <row r="6" spans="1:5" ht="15.75" thickBot="1">
      <c r="A6" s="476"/>
      <c r="B6" s="476"/>
      <c r="C6" s="2254" t="s">
        <v>1347</v>
      </c>
    </row>
    <row r="7" spans="1:5">
      <c r="A7" s="476"/>
      <c r="B7" s="2441" t="s">
        <v>180</v>
      </c>
      <c r="C7" s="2443" t="s">
        <v>694</v>
      </c>
    </row>
    <row r="8" spans="1:5">
      <c r="A8" s="476"/>
      <c r="B8" s="2442"/>
      <c r="C8" s="2444"/>
    </row>
    <row r="9" spans="1:5" ht="18" customHeight="1">
      <c r="A9" s="476"/>
      <c r="B9" s="1514">
        <v>1984</v>
      </c>
      <c r="C9" s="1516">
        <v>30</v>
      </c>
    </row>
    <row r="10" spans="1:5" ht="18" customHeight="1">
      <c r="A10" s="476"/>
      <c r="B10" s="1514">
        <v>1985</v>
      </c>
      <c r="C10" s="1516">
        <v>667</v>
      </c>
    </row>
    <row r="11" spans="1:5" ht="18" customHeight="1">
      <c r="A11" s="476"/>
      <c r="B11" s="1514">
        <v>1986</v>
      </c>
      <c r="C11" s="1516">
        <v>466</v>
      </c>
    </row>
    <row r="12" spans="1:5" ht="18" customHeight="1">
      <c r="A12" s="476"/>
      <c r="B12" s="1514">
        <v>1987</v>
      </c>
      <c r="C12" s="1516">
        <v>281</v>
      </c>
    </row>
    <row r="13" spans="1:5" ht="18" customHeight="1">
      <c r="A13" s="476"/>
      <c r="B13" s="1514">
        <v>1988</v>
      </c>
      <c r="C13" s="1516">
        <v>188</v>
      </c>
    </row>
    <row r="14" spans="1:5" ht="18" customHeight="1">
      <c r="A14" s="476"/>
      <c r="B14" s="1514">
        <v>1989</v>
      </c>
      <c r="C14" s="1516">
        <v>66</v>
      </c>
    </row>
    <row r="15" spans="1:5" ht="18" customHeight="1">
      <c r="A15" s="476"/>
      <c r="B15" s="1514">
        <v>1990</v>
      </c>
      <c r="C15" s="1516">
        <v>25</v>
      </c>
    </row>
    <row r="16" spans="1:5" ht="18" customHeight="1">
      <c r="A16" s="476"/>
      <c r="B16" s="1514">
        <v>1991</v>
      </c>
      <c r="C16" s="1516">
        <v>13</v>
      </c>
    </row>
    <row r="17" spans="1:3" ht="18" customHeight="1">
      <c r="A17" s="476"/>
      <c r="B17" s="1514">
        <v>1992</v>
      </c>
      <c r="C17" s="1516">
        <v>13</v>
      </c>
    </row>
    <row r="18" spans="1:3" ht="18" customHeight="1">
      <c r="A18" s="476"/>
      <c r="B18" s="1514">
        <v>1993</v>
      </c>
      <c r="C18" s="1516">
        <v>35</v>
      </c>
    </row>
    <row r="19" spans="1:3" ht="18" customHeight="1">
      <c r="A19" s="476"/>
      <c r="B19" s="1514">
        <v>1994</v>
      </c>
      <c r="C19" s="1516">
        <v>32</v>
      </c>
    </row>
    <row r="20" spans="1:3" ht="18" customHeight="1">
      <c r="A20" s="476"/>
      <c r="B20" s="1514">
        <v>1995</v>
      </c>
      <c r="C20" s="1516">
        <v>18</v>
      </c>
    </row>
    <row r="21" spans="1:3" ht="18" customHeight="1">
      <c r="A21" s="476"/>
      <c r="B21" s="1514">
        <v>1996</v>
      </c>
      <c r="C21" s="1516">
        <v>7</v>
      </c>
    </row>
    <row r="22" spans="1:3" ht="18" customHeight="1">
      <c r="A22" s="476"/>
      <c r="B22" s="1514">
        <v>1997</v>
      </c>
      <c r="C22" s="1516">
        <v>18</v>
      </c>
    </row>
    <row r="23" spans="1:3" ht="18" customHeight="1">
      <c r="A23" s="476"/>
      <c r="B23" s="1514">
        <v>1998</v>
      </c>
      <c r="C23" s="1516">
        <v>6</v>
      </c>
    </row>
    <row r="24" spans="1:3" ht="18" customHeight="1">
      <c r="A24" s="476"/>
      <c r="B24" s="1514">
        <v>1999</v>
      </c>
      <c r="C24" s="1516">
        <v>5</v>
      </c>
    </row>
    <row r="25" spans="1:3" ht="18" customHeight="1">
      <c r="A25" s="476"/>
      <c r="B25" s="1514">
        <v>2000</v>
      </c>
      <c r="C25" s="1516">
        <v>1</v>
      </c>
    </row>
    <row r="26" spans="1:3" ht="18" customHeight="1">
      <c r="A26" s="476"/>
      <c r="B26" s="1515">
        <v>2001</v>
      </c>
      <c r="C26" s="1517">
        <v>1</v>
      </c>
    </row>
    <row r="27" spans="1:3" ht="18" customHeight="1">
      <c r="A27" s="476"/>
      <c r="B27" s="1515">
        <v>2002</v>
      </c>
      <c r="C27" s="1518" t="s">
        <v>212</v>
      </c>
    </row>
    <row r="28" spans="1:3" ht="18" customHeight="1">
      <c r="A28" s="476"/>
      <c r="B28" s="1515">
        <v>2003</v>
      </c>
      <c r="C28" s="1517">
        <v>1</v>
      </c>
    </row>
    <row r="29" spans="1:3" ht="18" customHeight="1">
      <c r="A29" s="476"/>
      <c r="B29" s="1515">
        <v>2004</v>
      </c>
      <c r="C29" s="1517" t="s">
        <v>212</v>
      </c>
    </row>
    <row r="30" spans="1:3" ht="18" customHeight="1">
      <c r="A30" s="476"/>
      <c r="B30" s="1515">
        <v>2005</v>
      </c>
      <c r="C30" s="1517" t="s">
        <v>212</v>
      </c>
    </row>
    <row r="31" spans="1:3" ht="18" customHeight="1">
      <c r="A31" s="476"/>
      <c r="B31" s="1515">
        <v>2006</v>
      </c>
      <c r="C31" s="1517" t="s">
        <v>212</v>
      </c>
    </row>
    <row r="32" spans="1:3" ht="15.75">
      <c r="A32" s="476"/>
      <c r="B32" s="1514">
        <v>2007</v>
      </c>
      <c r="C32" s="1516" t="s">
        <v>1058</v>
      </c>
    </row>
    <row r="33" spans="1:5" ht="15.75">
      <c r="A33" s="476"/>
      <c r="B33" s="1515">
        <v>2008</v>
      </c>
      <c r="C33" s="1517" t="s">
        <v>1059</v>
      </c>
    </row>
    <row r="34" spans="1:5" ht="15.75">
      <c r="A34" s="476"/>
      <c r="B34" s="1515">
        <v>2009</v>
      </c>
      <c r="C34" s="1517" t="s">
        <v>1060</v>
      </c>
    </row>
    <row r="35" spans="1:5" ht="15.75">
      <c r="A35" s="476"/>
      <c r="B35" s="1515">
        <v>2010</v>
      </c>
      <c r="C35" s="1517" t="s">
        <v>1061</v>
      </c>
    </row>
    <row r="36" spans="1:5" ht="15.75">
      <c r="A36" s="476"/>
      <c r="B36" s="1515">
        <v>2011</v>
      </c>
      <c r="C36" s="1517" t="s">
        <v>1062</v>
      </c>
    </row>
    <row r="37" spans="1:5" ht="15.75">
      <c r="A37" s="476"/>
      <c r="B37" s="1514">
        <v>2012</v>
      </c>
      <c r="C37" s="1517">
        <v>59</v>
      </c>
    </row>
    <row r="38" spans="1:5" ht="15.75">
      <c r="A38" s="476"/>
      <c r="B38" s="1514">
        <v>2013</v>
      </c>
      <c r="C38" s="1517">
        <v>73</v>
      </c>
    </row>
    <row r="39" spans="1:5" ht="16.5" thickBot="1">
      <c r="A39" s="476"/>
      <c r="B39" s="1520">
        <v>2014</v>
      </c>
      <c r="C39" s="1519">
        <v>207</v>
      </c>
    </row>
    <row r="40" spans="1:5">
      <c r="A40" s="476"/>
      <c r="B40" s="2441" t="s">
        <v>450</v>
      </c>
      <c r="C40" s="2446">
        <f>SUM(C9:C39)</f>
        <v>2212</v>
      </c>
    </row>
    <row r="41" spans="1:5" ht="9" customHeight="1" thickBot="1">
      <c r="A41" s="476"/>
      <c r="B41" s="2445"/>
      <c r="C41" s="2447"/>
    </row>
    <row r="42" spans="1:5">
      <c r="A42" s="476"/>
      <c r="B42" s="476"/>
      <c r="C42" s="476"/>
      <c r="D42" s="447"/>
      <c r="E42" s="470"/>
    </row>
    <row r="43" spans="1:5">
      <c r="A43" s="476"/>
      <c r="B43" s="2438" t="s">
        <v>1050</v>
      </c>
      <c r="C43" s="2438"/>
      <c r="D43" s="743"/>
    </row>
    <row r="44" spans="1:5">
      <c r="A44" s="476"/>
      <c r="B44" s="476" t="s">
        <v>1063</v>
      </c>
      <c r="C44" s="476"/>
    </row>
  </sheetData>
  <mergeCells count="7">
    <mergeCell ref="B43:C43"/>
    <mergeCell ref="A4:C4"/>
    <mergeCell ref="A5:C5"/>
    <mergeCell ref="B7:B8"/>
    <mergeCell ref="C7:C8"/>
    <mergeCell ref="B40:B41"/>
    <mergeCell ref="C40:C41"/>
  </mergeCells>
  <phoneticPr fontId="128" type="noConversion"/>
  <pageMargins left="0.87" right="0.25" top="0.33" bottom="0.984251969" header="0.31" footer="0.4921259845"/>
  <pageSetup paperSize="9" orientation="portrait" horizontalDpi="360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I60"/>
  <sheetViews>
    <sheetView view="pageLayout" workbookViewId="0">
      <selection activeCell="C56" sqref="C56:C57"/>
    </sheetView>
  </sheetViews>
  <sheetFormatPr baseColWidth="10" defaultColWidth="11.42578125" defaultRowHeight="12.75"/>
  <cols>
    <col min="1" max="1" width="5.140625" style="437" customWidth="1"/>
    <col min="2" max="2" width="40.42578125" style="437" customWidth="1"/>
    <col min="3" max="3" width="42.85546875" style="437" customWidth="1"/>
    <col min="4" max="4" width="14" style="437" customWidth="1"/>
    <col min="5" max="256" width="11.42578125" style="437"/>
    <col min="257" max="257" width="6.7109375" style="437" customWidth="1"/>
    <col min="258" max="258" width="40.42578125" style="437" customWidth="1"/>
    <col min="259" max="259" width="39.42578125" style="437" customWidth="1"/>
    <col min="260" max="260" width="14" style="437" customWidth="1"/>
    <col min="261" max="512" width="11.42578125" style="437"/>
    <col min="513" max="513" width="6.7109375" style="437" customWidth="1"/>
    <col min="514" max="514" width="40.42578125" style="437" customWidth="1"/>
    <col min="515" max="515" width="39.42578125" style="437" customWidth="1"/>
    <col min="516" max="516" width="14" style="437" customWidth="1"/>
    <col min="517" max="768" width="11.42578125" style="437"/>
    <col min="769" max="769" width="6.7109375" style="437" customWidth="1"/>
    <col min="770" max="770" width="40.42578125" style="437" customWidth="1"/>
    <col min="771" max="771" width="39.42578125" style="437" customWidth="1"/>
    <col min="772" max="772" width="14" style="437" customWidth="1"/>
    <col min="773" max="1024" width="11.42578125" style="437"/>
    <col min="1025" max="1025" width="6.7109375" style="437" customWidth="1"/>
    <col min="1026" max="1026" width="40.42578125" style="437" customWidth="1"/>
    <col min="1027" max="1027" width="39.42578125" style="437" customWidth="1"/>
    <col min="1028" max="1028" width="14" style="437" customWidth="1"/>
    <col min="1029" max="1280" width="11.42578125" style="437"/>
    <col min="1281" max="1281" width="6.7109375" style="437" customWidth="1"/>
    <col min="1282" max="1282" width="40.42578125" style="437" customWidth="1"/>
    <col min="1283" max="1283" width="39.42578125" style="437" customWidth="1"/>
    <col min="1284" max="1284" width="14" style="437" customWidth="1"/>
    <col min="1285" max="1536" width="11.42578125" style="437"/>
    <col min="1537" max="1537" width="6.7109375" style="437" customWidth="1"/>
    <col min="1538" max="1538" width="40.42578125" style="437" customWidth="1"/>
    <col min="1539" max="1539" width="39.42578125" style="437" customWidth="1"/>
    <col min="1540" max="1540" width="14" style="437" customWidth="1"/>
    <col min="1541" max="1792" width="11.42578125" style="437"/>
    <col min="1793" max="1793" width="6.7109375" style="437" customWidth="1"/>
    <col min="1794" max="1794" width="40.42578125" style="437" customWidth="1"/>
    <col min="1795" max="1795" width="39.42578125" style="437" customWidth="1"/>
    <col min="1796" max="1796" width="14" style="437" customWidth="1"/>
    <col min="1797" max="2048" width="11.42578125" style="437"/>
    <col min="2049" max="2049" width="6.7109375" style="437" customWidth="1"/>
    <col min="2050" max="2050" width="40.42578125" style="437" customWidth="1"/>
    <col min="2051" max="2051" width="39.42578125" style="437" customWidth="1"/>
    <col min="2052" max="2052" width="14" style="437" customWidth="1"/>
    <col min="2053" max="2304" width="11.42578125" style="437"/>
    <col min="2305" max="2305" width="6.7109375" style="437" customWidth="1"/>
    <col min="2306" max="2306" width="40.42578125" style="437" customWidth="1"/>
    <col min="2307" max="2307" width="39.42578125" style="437" customWidth="1"/>
    <col min="2308" max="2308" width="14" style="437" customWidth="1"/>
    <col min="2309" max="2560" width="11.42578125" style="437"/>
    <col min="2561" max="2561" width="6.7109375" style="437" customWidth="1"/>
    <col min="2562" max="2562" width="40.42578125" style="437" customWidth="1"/>
    <col min="2563" max="2563" width="39.42578125" style="437" customWidth="1"/>
    <col min="2564" max="2564" width="14" style="437" customWidth="1"/>
    <col min="2565" max="2816" width="11.42578125" style="437"/>
    <col min="2817" max="2817" width="6.7109375" style="437" customWidth="1"/>
    <col min="2818" max="2818" width="40.42578125" style="437" customWidth="1"/>
    <col min="2819" max="2819" width="39.42578125" style="437" customWidth="1"/>
    <col min="2820" max="2820" width="14" style="437" customWidth="1"/>
    <col min="2821" max="3072" width="11.42578125" style="437"/>
    <col min="3073" max="3073" width="6.7109375" style="437" customWidth="1"/>
    <col min="3074" max="3074" width="40.42578125" style="437" customWidth="1"/>
    <col min="3075" max="3075" width="39.42578125" style="437" customWidth="1"/>
    <col min="3076" max="3076" width="14" style="437" customWidth="1"/>
    <col min="3077" max="3328" width="11.42578125" style="437"/>
    <col min="3329" max="3329" width="6.7109375" style="437" customWidth="1"/>
    <col min="3330" max="3330" width="40.42578125" style="437" customWidth="1"/>
    <col min="3331" max="3331" width="39.42578125" style="437" customWidth="1"/>
    <col min="3332" max="3332" width="14" style="437" customWidth="1"/>
    <col min="3333" max="3584" width="11.42578125" style="437"/>
    <col min="3585" max="3585" width="6.7109375" style="437" customWidth="1"/>
    <col min="3586" max="3586" width="40.42578125" style="437" customWidth="1"/>
    <col min="3587" max="3587" width="39.42578125" style="437" customWidth="1"/>
    <col min="3588" max="3588" width="14" style="437" customWidth="1"/>
    <col min="3589" max="3840" width="11.42578125" style="437"/>
    <col min="3841" max="3841" width="6.7109375" style="437" customWidth="1"/>
    <col min="3842" max="3842" width="40.42578125" style="437" customWidth="1"/>
    <col min="3843" max="3843" width="39.42578125" style="437" customWidth="1"/>
    <col min="3844" max="3844" width="14" style="437" customWidth="1"/>
    <col min="3845" max="4096" width="11.42578125" style="437"/>
    <col min="4097" max="4097" width="6.7109375" style="437" customWidth="1"/>
    <col min="4098" max="4098" width="40.42578125" style="437" customWidth="1"/>
    <col min="4099" max="4099" width="39.42578125" style="437" customWidth="1"/>
    <col min="4100" max="4100" width="14" style="437" customWidth="1"/>
    <col min="4101" max="4352" width="11.42578125" style="437"/>
    <col min="4353" max="4353" width="6.7109375" style="437" customWidth="1"/>
    <col min="4354" max="4354" width="40.42578125" style="437" customWidth="1"/>
    <col min="4355" max="4355" width="39.42578125" style="437" customWidth="1"/>
    <col min="4356" max="4356" width="14" style="437" customWidth="1"/>
    <col min="4357" max="4608" width="11.42578125" style="437"/>
    <col min="4609" max="4609" width="6.7109375" style="437" customWidth="1"/>
    <col min="4610" max="4610" width="40.42578125" style="437" customWidth="1"/>
    <col min="4611" max="4611" width="39.42578125" style="437" customWidth="1"/>
    <col min="4612" max="4612" width="14" style="437" customWidth="1"/>
    <col min="4613" max="4864" width="11.42578125" style="437"/>
    <col min="4865" max="4865" width="6.7109375" style="437" customWidth="1"/>
    <col min="4866" max="4866" width="40.42578125" style="437" customWidth="1"/>
    <col min="4867" max="4867" width="39.42578125" style="437" customWidth="1"/>
    <col min="4868" max="4868" width="14" style="437" customWidth="1"/>
    <col min="4869" max="5120" width="11.42578125" style="437"/>
    <col min="5121" max="5121" width="6.7109375" style="437" customWidth="1"/>
    <col min="5122" max="5122" width="40.42578125" style="437" customWidth="1"/>
    <col min="5123" max="5123" width="39.42578125" style="437" customWidth="1"/>
    <col min="5124" max="5124" width="14" style="437" customWidth="1"/>
    <col min="5125" max="5376" width="11.42578125" style="437"/>
    <col min="5377" max="5377" width="6.7109375" style="437" customWidth="1"/>
    <col min="5378" max="5378" width="40.42578125" style="437" customWidth="1"/>
    <col min="5379" max="5379" width="39.42578125" style="437" customWidth="1"/>
    <col min="5380" max="5380" width="14" style="437" customWidth="1"/>
    <col min="5381" max="5632" width="11.42578125" style="437"/>
    <col min="5633" max="5633" width="6.7109375" style="437" customWidth="1"/>
    <col min="5634" max="5634" width="40.42578125" style="437" customWidth="1"/>
    <col min="5635" max="5635" width="39.42578125" style="437" customWidth="1"/>
    <col min="5636" max="5636" width="14" style="437" customWidth="1"/>
    <col min="5637" max="5888" width="11.42578125" style="437"/>
    <col min="5889" max="5889" width="6.7109375" style="437" customWidth="1"/>
    <col min="5890" max="5890" width="40.42578125" style="437" customWidth="1"/>
    <col min="5891" max="5891" width="39.42578125" style="437" customWidth="1"/>
    <col min="5892" max="5892" width="14" style="437" customWidth="1"/>
    <col min="5893" max="6144" width="11.42578125" style="437"/>
    <col min="6145" max="6145" width="6.7109375" style="437" customWidth="1"/>
    <col min="6146" max="6146" width="40.42578125" style="437" customWidth="1"/>
    <col min="6147" max="6147" width="39.42578125" style="437" customWidth="1"/>
    <col min="6148" max="6148" width="14" style="437" customWidth="1"/>
    <col min="6149" max="6400" width="11.42578125" style="437"/>
    <col min="6401" max="6401" width="6.7109375" style="437" customWidth="1"/>
    <col min="6402" max="6402" width="40.42578125" style="437" customWidth="1"/>
    <col min="6403" max="6403" width="39.42578125" style="437" customWidth="1"/>
    <col min="6404" max="6404" width="14" style="437" customWidth="1"/>
    <col min="6405" max="6656" width="11.42578125" style="437"/>
    <col min="6657" max="6657" width="6.7109375" style="437" customWidth="1"/>
    <col min="6658" max="6658" width="40.42578125" style="437" customWidth="1"/>
    <col min="6659" max="6659" width="39.42578125" style="437" customWidth="1"/>
    <col min="6660" max="6660" width="14" style="437" customWidth="1"/>
    <col min="6661" max="6912" width="11.42578125" style="437"/>
    <col min="6913" max="6913" width="6.7109375" style="437" customWidth="1"/>
    <col min="6914" max="6914" width="40.42578125" style="437" customWidth="1"/>
    <col min="6915" max="6915" width="39.42578125" style="437" customWidth="1"/>
    <col min="6916" max="6916" width="14" style="437" customWidth="1"/>
    <col min="6917" max="7168" width="11.42578125" style="437"/>
    <col min="7169" max="7169" width="6.7109375" style="437" customWidth="1"/>
    <col min="7170" max="7170" width="40.42578125" style="437" customWidth="1"/>
    <col min="7171" max="7171" width="39.42578125" style="437" customWidth="1"/>
    <col min="7172" max="7172" width="14" style="437" customWidth="1"/>
    <col min="7173" max="7424" width="11.42578125" style="437"/>
    <col min="7425" max="7425" width="6.7109375" style="437" customWidth="1"/>
    <col min="7426" max="7426" width="40.42578125" style="437" customWidth="1"/>
    <col min="7427" max="7427" width="39.42578125" style="437" customWidth="1"/>
    <col min="7428" max="7428" width="14" style="437" customWidth="1"/>
    <col min="7429" max="7680" width="11.42578125" style="437"/>
    <col min="7681" max="7681" width="6.7109375" style="437" customWidth="1"/>
    <col min="7682" max="7682" width="40.42578125" style="437" customWidth="1"/>
    <col min="7683" max="7683" width="39.42578125" style="437" customWidth="1"/>
    <col min="7684" max="7684" width="14" style="437" customWidth="1"/>
    <col min="7685" max="7936" width="11.42578125" style="437"/>
    <col min="7937" max="7937" width="6.7109375" style="437" customWidth="1"/>
    <col min="7938" max="7938" width="40.42578125" style="437" customWidth="1"/>
    <col min="7939" max="7939" width="39.42578125" style="437" customWidth="1"/>
    <col min="7940" max="7940" width="14" style="437" customWidth="1"/>
    <col min="7941" max="8192" width="11.42578125" style="437"/>
    <col min="8193" max="8193" width="6.7109375" style="437" customWidth="1"/>
    <col min="8194" max="8194" width="40.42578125" style="437" customWidth="1"/>
    <col min="8195" max="8195" width="39.42578125" style="437" customWidth="1"/>
    <col min="8196" max="8196" width="14" style="437" customWidth="1"/>
    <col min="8197" max="8448" width="11.42578125" style="437"/>
    <col min="8449" max="8449" width="6.7109375" style="437" customWidth="1"/>
    <col min="8450" max="8450" width="40.42578125" style="437" customWidth="1"/>
    <col min="8451" max="8451" width="39.42578125" style="437" customWidth="1"/>
    <col min="8452" max="8452" width="14" style="437" customWidth="1"/>
    <col min="8453" max="8704" width="11.42578125" style="437"/>
    <col min="8705" max="8705" width="6.7109375" style="437" customWidth="1"/>
    <col min="8706" max="8706" width="40.42578125" style="437" customWidth="1"/>
    <col min="8707" max="8707" width="39.42578125" style="437" customWidth="1"/>
    <col min="8708" max="8708" width="14" style="437" customWidth="1"/>
    <col min="8709" max="8960" width="11.42578125" style="437"/>
    <col min="8961" max="8961" width="6.7109375" style="437" customWidth="1"/>
    <col min="8962" max="8962" width="40.42578125" style="437" customWidth="1"/>
    <col min="8963" max="8963" width="39.42578125" style="437" customWidth="1"/>
    <col min="8964" max="8964" width="14" style="437" customWidth="1"/>
    <col min="8965" max="9216" width="11.42578125" style="437"/>
    <col min="9217" max="9217" width="6.7109375" style="437" customWidth="1"/>
    <col min="9218" max="9218" width="40.42578125" style="437" customWidth="1"/>
    <col min="9219" max="9219" width="39.42578125" style="437" customWidth="1"/>
    <col min="9220" max="9220" width="14" style="437" customWidth="1"/>
    <col min="9221" max="9472" width="11.42578125" style="437"/>
    <col min="9473" max="9473" width="6.7109375" style="437" customWidth="1"/>
    <col min="9474" max="9474" width="40.42578125" style="437" customWidth="1"/>
    <col min="9475" max="9475" width="39.42578125" style="437" customWidth="1"/>
    <col min="9476" max="9476" width="14" style="437" customWidth="1"/>
    <col min="9477" max="9728" width="11.42578125" style="437"/>
    <col min="9729" max="9729" width="6.7109375" style="437" customWidth="1"/>
    <col min="9730" max="9730" width="40.42578125" style="437" customWidth="1"/>
    <col min="9731" max="9731" width="39.42578125" style="437" customWidth="1"/>
    <col min="9732" max="9732" width="14" style="437" customWidth="1"/>
    <col min="9733" max="9984" width="11.42578125" style="437"/>
    <col min="9985" max="9985" width="6.7109375" style="437" customWidth="1"/>
    <col min="9986" max="9986" width="40.42578125" style="437" customWidth="1"/>
    <col min="9987" max="9987" width="39.42578125" style="437" customWidth="1"/>
    <col min="9988" max="9988" width="14" style="437" customWidth="1"/>
    <col min="9989" max="10240" width="11.42578125" style="437"/>
    <col min="10241" max="10241" width="6.7109375" style="437" customWidth="1"/>
    <col min="10242" max="10242" width="40.42578125" style="437" customWidth="1"/>
    <col min="10243" max="10243" width="39.42578125" style="437" customWidth="1"/>
    <col min="10244" max="10244" width="14" style="437" customWidth="1"/>
    <col min="10245" max="10496" width="11.42578125" style="437"/>
    <col min="10497" max="10497" width="6.7109375" style="437" customWidth="1"/>
    <col min="10498" max="10498" width="40.42578125" style="437" customWidth="1"/>
    <col min="10499" max="10499" width="39.42578125" style="437" customWidth="1"/>
    <col min="10500" max="10500" width="14" style="437" customWidth="1"/>
    <col min="10501" max="10752" width="11.42578125" style="437"/>
    <col min="10753" max="10753" width="6.7109375" style="437" customWidth="1"/>
    <col min="10754" max="10754" width="40.42578125" style="437" customWidth="1"/>
    <col min="10755" max="10755" width="39.42578125" style="437" customWidth="1"/>
    <col min="10756" max="10756" width="14" style="437" customWidth="1"/>
    <col min="10757" max="11008" width="11.42578125" style="437"/>
    <col min="11009" max="11009" width="6.7109375" style="437" customWidth="1"/>
    <col min="11010" max="11010" width="40.42578125" style="437" customWidth="1"/>
    <col min="11011" max="11011" width="39.42578125" style="437" customWidth="1"/>
    <col min="11012" max="11012" width="14" style="437" customWidth="1"/>
    <col min="11013" max="11264" width="11.42578125" style="437"/>
    <col min="11265" max="11265" width="6.7109375" style="437" customWidth="1"/>
    <col min="11266" max="11266" width="40.42578125" style="437" customWidth="1"/>
    <col min="11267" max="11267" width="39.42578125" style="437" customWidth="1"/>
    <col min="11268" max="11268" width="14" style="437" customWidth="1"/>
    <col min="11269" max="11520" width="11.42578125" style="437"/>
    <col min="11521" max="11521" width="6.7109375" style="437" customWidth="1"/>
    <col min="11522" max="11522" width="40.42578125" style="437" customWidth="1"/>
    <col min="11523" max="11523" width="39.42578125" style="437" customWidth="1"/>
    <col min="11524" max="11524" width="14" style="437" customWidth="1"/>
    <col min="11525" max="11776" width="11.42578125" style="437"/>
    <col min="11777" max="11777" width="6.7109375" style="437" customWidth="1"/>
    <col min="11778" max="11778" width="40.42578125" style="437" customWidth="1"/>
    <col min="11779" max="11779" width="39.42578125" style="437" customWidth="1"/>
    <col min="11780" max="11780" width="14" style="437" customWidth="1"/>
    <col min="11781" max="12032" width="11.42578125" style="437"/>
    <col min="12033" max="12033" width="6.7109375" style="437" customWidth="1"/>
    <col min="12034" max="12034" width="40.42578125" style="437" customWidth="1"/>
    <col min="12035" max="12035" width="39.42578125" style="437" customWidth="1"/>
    <col min="12036" max="12036" width="14" style="437" customWidth="1"/>
    <col min="12037" max="12288" width="11.42578125" style="437"/>
    <col min="12289" max="12289" width="6.7109375" style="437" customWidth="1"/>
    <col min="12290" max="12290" width="40.42578125" style="437" customWidth="1"/>
    <col min="12291" max="12291" width="39.42578125" style="437" customWidth="1"/>
    <col min="12292" max="12292" width="14" style="437" customWidth="1"/>
    <col min="12293" max="12544" width="11.42578125" style="437"/>
    <col min="12545" max="12545" width="6.7109375" style="437" customWidth="1"/>
    <col min="12546" max="12546" width="40.42578125" style="437" customWidth="1"/>
    <col min="12547" max="12547" width="39.42578125" style="437" customWidth="1"/>
    <col min="12548" max="12548" width="14" style="437" customWidth="1"/>
    <col min="12549" max="12800" width="11.42578125" style="437"/>
    <col min="12801" max="12801" width="6.7109375" style="437" customWidth="1"/>
    <col min="12802" max="12802" width="40.42578125" style="437" customWidth="1"/>
    <col min="12803" max="12803" width="39.42578125" style="437" customWidth="1"/>
    <col min="12804" max="12804" width="14" style="437" customWidth="1"/>
    <col min="12805" max="13056" width="11.42578125" style="437"/>
    <col min="13057" max="13057" width="6.7109375" style="437" customWidth="1"/>
    <col min="13058" max="13058" width="40.42578125" style="437" customWidth="1"/>
    <col min="13059" max="13059" width="39.42578125" style="437" customWidth="1"/>
    <col min="13060" max="13060" width="14" style="437" customWidth="1"/>
    <col min="13061" max="13312" width="11.42578125" style="437"/>
    <col min="13313" max="13313" width="6.7109375" style="437" customWidth="1"/>
    <col min="13314" max="13314" width="40.42578125" style="437" customWidth="1"/>
    <col min="13315" max="13315" width="39.42578125" style="437" customWidth="1"/>
    <col min="13316" max="13316" width="14" style="437" customWidth="1"/>
    <col min="13317" max="13568" width="11.42578125" style="437"/>
    <col min="13569" max="13569" width="6.7109375" style="437" customWidth="1"/>
    <col min="13570" max="13570" width="40.42578125" style="437" customWidth="1"/>
    <col min="13571" max="13571" width="39.42578125" style="437" customWidth="1"/>
    <col min="13572" max="13572" width="14" style="437" customWidth="1"/>
    <col min="13573" max="13824" width="11.42578125" style="437"/>
    <col min="13825" max="13825" width="6.7109375" style="437" customWidth="1"/>
    <col min="13826" max="13826" width="40.42578125" style="437" customWidth="1"/>
    <col min="13827" max="13827" width="39.42578125" style="437" customWidth="1"/>
    <col min="13828" max="13828" width="14" style="437" customWidth="1"/>
    <col min="13829" max="14080" width="11.42578125" style="437"/>
    <col min="14081" max="14081" width="6.7109375" style="437" customWidth="1"/>
    <col min="14082" max="14082" width="40.42578125" style="437" customWidth="1"/>
    <col min="14083" max="14083" width="39.42578125" style="437" customWidth="1"/>
    <col min="14084" max="14084" width="14" style="437" customWidth="1"/>
    <col min="14085" max="14336" width="11.42578125" style="437"/>
    <col min="14337" max="14337" width="6.7109375" style="437" customWidth="1"/>
    <col min="14338" max="14338" width="40.42578125" style="437" customWidth="1"/>
    <col min="14339" max="14339" width="39.42578125" style="437" customWidth="1"/>
    <col min="14340" max="14340" width="14" style="437" customWidth="1"/>
    <col min="14341" max="14592" width="11.42578125" style="437"/>
    <col min="14593" max="14593" width="6.7109375" style="437" customWidth="1"/>
    <col min="14594" max="14594" width="40.42578125" style="437" customWidth="1"/>
    <col min="14595" max="14595" width="39.42578125" style="437" customWidth="1"/>
    <col min="14596" max="14596" width="14" style="437" customWidth="1"/>
    <col min="14597" max="14848" width="11.42578125" style="437"/>
    <col min="14849" max="14849" width="6.7109375" style="437" customWidth="1"/>
    <col min="14850" max="14850" width="40.42578125" style="437" customWidth="1"/>
    <col min="14851" max="14851" width="39.42578125" style="437" customWidth="1"/>
    <col min="14852" max="14852" width="14" style="437" customWidth="1"/>
    <col min="14853" max="15104" width="11.42578125" style="437"/>
    <col min="15105" max="15105" width="6.7109375" style="437" customWidth="1"/>
    <col min="15106" max="15106" width="40.42578125" style="437" customWidth="1"/>
    <col min="15107" max="15107" width="39.42578125" style="437" customWidth="1"/>
    <col min="15108" max="15108" width="14" style="437" customWidth="1"/>
    <col min="15109" max="15360" width="11.42578125" style="437"/>
    <col min="15361" max="15361" width="6.7109375" style="437" customWidth="1"/>
    <col min="15362" max="15362" width="40.42578125" style="437" customWidth="1"/>
    <col min="15363" max="15363" width="39.42578125" style="437" customWidth="1"/>
    <col min="15364" max="15364" width="14" style="437" customWidth="1"/>
    <col min="15365" max="15616" width="11.42578125" style="437"/>
    <col min="15617" max="15617" width="6.7109375" style="437" customWidth="1"/>
    <col min="15618" max="15618" width="40.42578125" style="437" customWidth="1"/>
    <col min="15619" max="15619" width="39.42578125" style="437" customWidth="1"/>
    <col min="15620" max="15620" width="14" style="437" customWidth="1"/>
    <col min="15621" max="15872" width="11.42578125" style="437"/>
    <col min="15873" max="15873" width="6.7109375" style="437" customWidth="1"/>
    <col min="15874" max="15874" width="40.42578125" style="437" customWidth="1"/>
    <col min="15875" max="15875" width="39.42578125" style="437" customWidth="1"/>
    <col min="15876" max="15876" width="14" style="437" customWidth="1"/>
    <col min="15877" max="16128" width="11.42578125" style="437"/>
    <col min="16129" max="16129" width="6.7109375" style="437" customWidth="1"/>
    <col min="16130" max="16130" width="40.42578125" style="437" customWidth="1"/>
    <col min="16131" max="16131" width="39.42578125" style="437" customWidth="1"/>
    <col min="16132" max="16132" width="14" style="437" customWidth="1"/>
    <col min="16133" max="16384" width="11.42578125" style="437"/>
  </cols>
  <sheetData>
    <row r="1" spans="1:4" ht="20.25">
      <c r="A1" s="2448" t="s">
        <v>1318</v>
      </c>
      <c r="B1" s="2448"/>
      <c r="C1" s="2448"/>
      <c r="D1" s="712"/>
    </row>
    <row r="2" spans="1:4" ht="15.75">
      <c r="A2" s="2449" t="s">
        <v>1302</v>
      </c>
      <c r="B2" s="2449"/>
      <c r="C2" s="2449"/>
      <c r="D2" s="712"/>
    </row>
    <row r="3" spans="1:4" ht="2.25" customHeight="1" thickBot="1">
      <c r="A3" s="1476"/>
      <c r="B3" s="1476"/>
      <c r="C3" s="1477"/>
    </row>
    <row r="4" spans="1:4">
      <c r="A4" s="476"/>
      <c r="B4" s="2441" t="s">
        <v>1051</v>
      </c>
      <c r="C4" s="2443" t="s">
        <v>694</v>
      </c>
    </row>
    <row r="5" spans="1:4">
      <c r="A5" s="476"/>
      <c r="B5" s="2442"/>
      <c r="C5" s="2444"/>
    </row>
    <row r="6" spans="1:4" ht="15">
      <c r="A6" s="476"/>
      <c r="B6" s="1512">
        <v>1965</v>
      </c>
      <c r="C6" s="1513">
        <v>65</v>
      </c>
    </row>
    <row r="7" spans="1:4" ht="15">
      <c r="A7" s="476"/>
      <c r="B7" s="1512">
        <v>1966</v>
      </c>
      <c r="C7" s="1513">
        <v>39</v>
      </c>
    </row>
    <row r="8" spans="1:4" ht="15">
      <c r="A8" s="476"/>
      <c r="B8" s="1512">
        <v>1967</v>
      </c>
      <c r="C8" s="1513">
        <v>62</v>
      </c>
    </row>
    <row r="9" spans="1:4" ht="15">
      <c r="A9" s="476"/>
      <c r="B9" s="1512">
        <v>1968</v>
      </c>
      <c r="C9" s="1513">
        <v>94</v>
      </c>
    </row>
    <row r="10" spans="1:4" ht="15">
      <c r="A10" s="476"/>
      <c r="B10" s="1512">
        <v>1969</v>
      </c>
      <c r="C10" s="1513">
        <v>173</v>
      </c>
    </row>
    <row r="11" spans="1:4" ht="15">
      <c r="A11" s="476"/>
      <c r="B11" s="1512">
        <v>1970</v>
      </c>
      <c r="C11" s="1513">
        <v>252</v>
      </c>
    </row>
    <row r="12" spans="1:4" ht="15">
      <c r="A12" s="476"/>
      <c r="B12" s="1512">
        <v>1971</v>
      </c>
      <c r="C12" s="1513">
        <v>555</v>
      </c>
    </row>
    <row r="13" spans="1:4" ht="15">
      <c r="A13" s="476"/>
      <c r="B13" s="1512">
        <v>1972</v>
      </c>
      <c r="C13" s="1513">
        <v>1145</v>
      </c>
    </row>
    <row r="14" spans="1:4" ht="15">
      <c r="A14" s="476"/>
      <c r="B14" s="1512">
        <v>1973</v>
      </c>
      <c r="C14" s="1513">
        <v>2218</v>
      </c>
    </row>
    <row r="15" spans="1:4" ht="15">
      <c r="A15" s="476"/>
      <c r="B15" s="1512">
        <v>1974</v>
      </c>
      <c r="C15" s="1513">
        <v>1589</v>
      </c>
    </row>
    <row r="16" spans="1:4" ht="15">
      <c r="A16" s="476"/>
      <c r="B16" s="1512">
        <v>1975</v>
      </c>
      <c r="C16" s="1513">
        <v>973</v>
      </c>
    </row>
    <row r="17" spans="1:3" ht="15">
      <c r="A17" s="476"/>
      <c r="B17" s="1512">
        <v>1976</v>
      </c>
      <c r="C17" s="1513">
        <v>1291</v>
      </c>
    </row>
    <row r="18" spans="1:3" ht="15">
      <c r="A18" s="476"/>
      <c r="B18" s="1512">
        <v>1977</v>
      </c>
      <c r="C18" s="1513">
        <v>1250</v>
      </c>
    </row>
    <row r="19" spans="1:3" ht="15">
      <c r="A19" s="476"/>
      <c r="B19" s="1512">
        <v>1978</v>
      </c>
      <c r="C19" s="1513">
        <v>1282</v>
      </c>
    </row>
    <row r="20" spans="1:3" ht="15">
      <c r="A20" s="476"/>
      <c r="B20" s="1512">
        <v>1979</v>
      </c>
      <c r="C20" s="1513">
        <v>1504</v>
      </c>
    </row>
    <row r="21" spans="1:3" ht="15">
      <c r="A21" s="476"/>
      <c r="B21" s="1512">
        <v>1980</v>
      </c>
      <c r="C21" s="1513">
        <v>1605</v>
      </c>
    </row>
    <row r="22" spans="1:3" ht="15">
      <c r="A22" s="476"/>
      <c r="B22" s="1512">
        <v>1981</v>
      </c>
      <c r="C22" s="1513">
        <v>1552</v>
      </c>
    </row>
    <row r="23" spans="1:3" ht="15">
      <c r="A23" s="476"/>
      <c r="B23" s="1512">
        <v>1982</v>
      </c>
      <c r="C23" s="1513">
        <v>900</v>
      </c>
    </row>
    <row r="24" spans="1:3" ht="15">
      <c r="A24" s="476"/>
      <c r="B24" s="1512">
        <v>1983</v>
      </c>
      <c r="C24" s="1513">
        <v>789</v>
      </c>
    </row>
    <row r="25" spans="1:3" ht="15">
      <c r="A25" s="476"/>
      <c r="B25" s="1500">
        <v>1984</v>
      </c>
      <c r="C25" s="1501">
        <v>581</v>
      </c>
    </row>
    <row r="26" spans="1:3" ht="15">
      <c r="A26" s="476"/>
      <c r="B26" s="1500">
        <v>1985</v>
      </c>
      <c r="C26" s="1501">
        <v>518</v>
      </c>
    </row>
    <row r="27" spans="1:3" ht="15">
      <c r="A27" s="476"/>
      <c r="B27" s="1500">
        <v>1986</v>
      </c>
      <c r="C27" s="1501">
        <v>481</v>
      </c>
    </row>
    <row r="28" spans="1:3" ht="15">
      <c r="A28" s="476"/>
      <c r="B28" s="1500">
        <v>1987</v>
      </c>
      <c r="C28" s="1501">
        <v>509</v>
      </c>
    </row>
    <row r="29" spans="1:3" ht="15">
      <c r="A29" s="476"/>
      <c r="B29" s="1500">
        <v>1988</v>
      </c>
      <c r="C29" s="1501">
        <v>548</v>
      </c>
    </row>
    <row r="30" spans="1:3" ht="15">
      <c r="A30" s="476"/>
      <c r="B30" s="1500">
        <v>1989</v>
      </c>
      <c r="C30" s="1501">
        <v>606</v>
      </c>
    </row>
    <row r="31" spans="1:3" ht="15">
      <c r="A31" s="476"/>
      <c r="B31" s="1500">
        <v>1990</v>
      </c>
      <c r="C31" s="1501">
        <v>689</v>
      </c>
    </row>
    <row r="32" spans="1:3" ht="15">
      <c r="A32" s="476"/>
      <c r="B32" s="1500">
        <v>1991</v>
      </c>
      <c r="C32" s="1501">
        <v>745</v>
      </c>
    </row>
    <row r="33" spans="1:8" ht="15">
      <c r="A33" s="476"/>
      <c r="B33" s="1500">
        <v>1992</v>
      </c>
      <c r="C33" s="1501">
        <v>803</v>
      </c>
    </row>
    <row r="34" spans="1:8" ht="15">
      <c r="A34" s="476"/>
      <c r="B34" s="1500">
        <v>1993</v>
      </c>
      <c r="C34" s="1501">
        <v>772</v>
      </c>
    </row>
    <row r="35" spans="1:8" ht="15">
      <c r="A35" s="476"/>
      <c r="B35" s="1500">
        <v>1994</v>
      </c>
      <c r="C35" s="1501">
        <v>710</v>
      </c>
    </row>
    <row r="36" spans="1:8" ht="15">
      <c r="A36" s="476"/>
      <c r="B36" s="1500">
        <v>1995</v>
      </c>
      <c r="C36" s="1501">
        <v>683</v>
      </c>
    </row>
    <row r="37" spans="1:8" ht="15">
      <c r="A37" s="476"/>
      <c r="B37" s="1500">
        <v>1996</v>
      </c>
      <c r="C37" s="1501">
        <v>626</v>
      </c>
    </row>
    <row r="38" spans="1:8" ht="15">
      <c r="A38" s="476"/>
      <c r="B38" s="1500">
        <v>1997</v>
      </c>
      <c r="C38" s="1501">
        <v>629</v>
      </c>
    </row>
    <row r="39" spans="1:8" ht="15">
      <c r="A39" s="476"/>
      <c r="B39" s="1500">
        <v>1998</v>
      </c>
      <c r="C39" s="1501">
        <v>601</v>
      </c>
    </row>
    <row r="40" spans="1:8" ht="15">
      <c r="A40" s="476"/>
      <c r="B40" s="1500">
        <v>1999</v>
      </c>
      <c r="C40" s="1501">
        <v>573</v>
      </c>
    </row>
    <row r="41" spans="1:8" ht="15">
      <c r="A41" s="476"/>
      <c r="B41" s="1500">
        <v>2000</v>
      </c>
      <c r="C41" s="1501">
        <v>568</v>
      </c>
    </row>
    <row r="42" spans="1:8" ht="15">
      <c r="A42" s="476"/>
      <c r="B42" s="1502">
        <v>2001</v>
      </c>
      <c r="C42" s="1503">
        <v>650</v>
      </c>
    </row>
    <row r="43" spans="1:8" ht="15">
      <c r="A43" s="476"/>
      <c r="B43" s="1502">
        <v>2002</v>
      </c>
      <c r="C43" s="1503">
        <v>704</v>
      </c>
    </row>
    <row r="44" spans="1:8" ht="15">
      <c r="A44" s="476"/>
      <c r="B44" s="1502">
        <v>2003</v>
      </c>
      <c r="C44" s="1503">
        <v>657</v>
      </c>
    </row>
    <row r="45" spans="1:8" ht="15">
      <c r="A45" s="476"/>
      <c r="B45" s="1502">
        <v>2004</v>
      </c>
      <c r="C45" s="1503">
        <v>922</v>
      </c>
      <c r="H45" s="710"/>
    </row>
    <row r="46" spans="1:8" ht="15">
      <c r="A46" s="476"/>
      <c r="B46" s="1502">
        <v>2005</v>
      </c>
      <c r="C46" s="1503">
        <v>887</v>
      </c>
    </row>
    <row r="47" spans="1:8" ht="15">
      <c r="A47" s="476"/>
      <c r="B47" s="1502">
        <v>2006</v>
      </c>
      <c r="C47" s="1503">
        <v>709</v>
      </c>
    </row>
    <row r="48" spans="1:8" ht="15">
      <c r="A48" s="476"/>
      <c r="B48" s="1502">
        <v>2007</v>
      </c>
      <c r="C48" s="1503">
        <v>658</v>
      </c>
    </row>
    <row r="49" spans="1:9" ht="15">
      <c r="A49" s="476"/>
      <c r="B49" s="1502">
        <v>2008</v>
      </c>
      <c r="C49" s="1503">
        <v>807</v>
      </c>
      <c r="H49" s="710"/>
    </row>
    <row r="50" spans="1:9" ht="15">
      <c r="A50" s="476"/>
      <c r="B50" s="1502">
        <v>2009</v>
      </c>
      <c r="C50" s="1503">
        <v>924</v>
      </c>
    </row>
    <row r="51" spans="1:9" ht="18.75" customHeight="1">
      <c r="A51" s="476"/>
      <c r="B51" s="1502">
        <v>2010</v>
      </c>
      <c r="C51" s="1503">
        <v>953</v>
      </c>
      <c r="I51" s="710"/>
    </row>
    <row r="52" spans="1:9" ht="18.75" customHeight="1">
      <c r="A52" s="476"/>
      <c r="B52" s="1502">
        <v>2011</v>
      </c>
      <c r="C52" s="1503">
        <v>993</v>
      </c>
      <c r="H52" s="710"/>
      <c r="I52" s="710"/>
    </row>
    <row r="53" spans="1:9" ht="18.75" customHeight="1">
      <c r="A53" s="476"/>
      <c r="B53" s="1500">
        <v>2012</v>
      </c>
      <c r="C53" s="1503">
        <v>998</v>
      </c>
    </row>
    <row r="54" spans="1:9" ht="18.75" customHeight="1" thickBot="1">
      <c r="A54" s="476"/>
      <c r="B54" s="1507">
        <v>2013</v>
      </c>
      <c r="C54" s="1506">
        <v>988</v>
      </c>
    </row>
    <row r="55" spans="1:9" ht="18.75" customHeight="1" thickBot="1">
      <c r="A55" s="476"/>
      <c r="B55" s="1507">
        <v>2014</v>
      </c>
      <c r="C55" s="1506">
        <v>1026</v>
      </c>
      <c r="H55" s="710"/>
    </row>
    <row r="56" spans="1:9">
      <c r="A56" s="476"/>
      <c r="B56" s="2441" t="s">
        <v>450</v>
      </c>
      <c r="C56" s="2446">
        <f>SUM(C6:C55)</f>
        <v>39856</v>
      </c>
    </row>
    <row r="57" spans="1:9" ht="9" customHeight="1" thickBot="1">
      <c r="A57" s="476"/>
      <c r="B57" s="2445"/>
      <c r="C57" s="2447"/>
    </row>
    <row r="58" spans="1:9" ht="7.5" customHeight="1">
      <c r="A58" s="476"/>
      <c r="B58" s="476"/>
      <c r="C58" s="1510"/>
      <c r="D58" s="447"/>
    </row>
    <row r="59" spans="1:9">
      <c r="A59" s="476"/>
      <c r="B59" s="1511" t="s">
        <v>1050</v>
      </c>
      <c r="C59" s="1511"/>
      <c r="D59" s="743"/>
    </row>
    <row r="60" spans="1:9" ht="15.75">
      <c r="A60" s="476"/>
      <c r="B60" s="476"/>
      <c r="C60" s="1510"/>
    </row>
  </sheetData>
  <mergeCells count="6">
    <mergeCell ref="A1:C1"/>
    <mergeCell ref="A2:C2"/>
    <mergeCell ref="B4:B5"/>
    <mergeCell ref="C4:C5"/>
    <mergeCell ref="B56:B57"/>
    <mergeCell ref="C56:C57"/>
  </mergeCells>
  <phoneticPr fontId="128" type="noConversion"/>
  <printOptions horizontalCentered="1" verticalCentered="1"/>
  <pageMargins left="0.78740157480314965" right="0.34635416666666669" top="0" bottom="0" header="0.19685039370078741" footer="0.19"/>
  <pageSetup paperSize="9" scale="95" orientation="portrait" horizontalDpi="360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D63"/>
  <sheetViews>
    <sheetView workbookViewId="0">
      <selection activeCell="G65" sqref="G65"/>
    </sheetView>
  </sheetViews>
  <sheetFormatPr baseColWidth="10" defaultColWidth="11.42578125" defaultRowHeight="12.75"/>
  <cols>
    <col min="1" max="1" width="7.7109375" style="437" customWidth="1"/>
    <col min="2" max="2" width="41.28515625" style="437" customWidth="1"/>
    <col min="3" max="3" width="46.85546875" style="437" customWidth="1"/>
    <col min="4" max="256" width="11.42578125" style="437"/>
    <col min="257" max="257" width="5.42578125" style="437" customWidth="1"/>
    <col min="258" max="258" width="36.85546875" style="437" customWidth="1"/>
    <col min="259" max="259" width="44.140625" style="437" customWidth="1"/>
    <col min="260" max="512" width="11.42578125" style="437"/>
    <col min="513" max="513" width="5.42578125" style="437" customWidth="1"/>
    <col min="514" max="514" width="36.85546875" style="437" customWidth="1"/>
    <col min="515" max="515" width="44.140625" style="437" customWidth="1"/>
    <col min="516" max="768" width="11.42578125" style="437"/>
    <col min="769" max="769" width="5.42578125" style="437" customWidth="1"/>
    <col min="770" max="770" width="36.85546875" style="437" customWidth="1"/>
    <col min="771" max="771" width="44.140625" style="437" customWidth="1"/>
    <col min="772" max="1024" width="11.42578125" style="437"/>
    <col min="1025" max="1025" width="5.42578125" style="437" customWidth="1"/>
    <col min="1026" max="1026" width="36.85546875" style="437" customWidth="1"/>
    <col min="1027" max="1027" width="44.140625" style="437" customWidth="1"/>
    <col min="1028" max="1280" width="11.42578125" style="437"/>
    <col min="1281" max="1281" width="5.42578125" style="437" customWidth="1"/>
    <col min="1282" max="1282" width="36.85546875" style="437" customWidth="1"/>
    <col min="1283" max="1283" width="44.140625" style="437" customWidth="1"/>
    <col min="1284" max="1536" width="11.42578125" style="437"/>
    <col min="1537" max="1537" width="5.42578125" style="437" customWidth="1"/>
    <col min="1538" max="1538" width="36.85546875" style="437" customWidth="1"/>
    <col min="1539" max="1539" width="44.140625" style="437" customWidth="1"/>
    <col min="1540" max="1792" width="11.42578125" style="437"/>
    <col min="1793" max="1793" width="5.42578125" style="437" customWidth="1"/>
    <col min="1794" max="1794" width="36.85546875" style="437" customWidth="1"/>
    <col min="1795" max="1795" width="44.140625" style="437" customWidth="1"/>
    <col min="1796" max="2048" width="11.42578125" style="437"/>
    <col min="2049" max="2049" width="5.42578125" style="437" customWidth="1"/>
    <col min="2050" max="2050" width="36.85546875" style="437" customWidth="1"/>
    <col min="2051" max="2051" width="44.140625" style="437" customWidth="1"/>
    <col min="2052" max="2304" width="11.42578125" style="437"/>
    <col min="2305" max="2305" width="5.42578125" style="437" customWidth="1"/>
    <col min="2306" max="2306" width="36.85546875" style="437" customWidth="1"/>
    <col min="2307" max="2307" width="44.140625" style="437" customWidth="1"/>
    <col min="2308" max="2560" width="11.42578125" style="437"/>
    <col min="2561" max="2561" width="5.42578125" style="437" customWidth="1"/>
    <col min="2562" max="2562" width="36.85546875" style="437" customWidth="1"/>
    <col min="2563" max="2563" width="44.140625" style="437" customWidth="1"/>
    <col min="2564" max="2816" width="11.42578125" style="437"/>
    <col min="2817" max="2817" width="5.42578125" style="437" customWidth="1"/>
    <col min="2818" max="2818" width="36.85546875" style="437" customWidth="1"/>
    <col min="2819" max="2819" width="44.140625" style="437" customWidth="1"/>
    <col min="2820" max="3072" width="11.42578125" style="437"/>
    <col min="3073" max="3073" width="5.42578125" style="437" customWidth="1"/>
    <col min="3074" max="3074" width="36.85546875" style="437" customWidth="1"/>
    <col min="3075" max="3075" width="44.140625" style="437" customWidth="1"/>
    <col min="3076" max="3328" width="11.42578125" style="437"/>
    <col min="3329" max="3329" width="5.42578125" style="437" customWidth="1"/>
    <col min="3330" max="3330" width="36.85546875" style="437" customWidth="1"/>
    <col min="3331" max="3331" width="44.140625" style="437" customWidth="1"/>
    <col min="3332" max="3584" width="11.42578125" style="437"/>
    <col min="3585" max="3585" width="5.42578125" style="437" customWidth="1"/>
    <col min="3586" max="3586" width="36.85546875" style="437" customWidth="1"/>
    <col min="3587" max="3587" width="44.140625" style="437" customWidth="1"/>
    <col min="3588" max="3840" width="11.42578125" style="437"/>
    <col min="3841" max="3841" width="5.42578125" style="437" customWidth="1"/>
    <col min="3842" max="3842" width="36.85546875" style="437" customWidth="1"/>
    <col min="3843" max="3843" width="44.140625" style="437" customWidth="1"/>
    <col min="3844" max="4096" width="11.42578125" style="437"/>
    <col min="4097" max="4097" width="5.42578125" style="437" customWidth="1"/>
    <col min="4098" max="4098" width="36.85546875" style="437" customWidth="1"/>
    <col min="4099" max="4099" width="44.140625" style="437" customWidth="1"/>
    <col min="4100" max="4352" width="11.42578125" style="437"/>
    <col min="4353" max="4353" width="5.42578125" style="437" customWidth="1"/>
    <col min="4354" max="4354" width="36.85546875" style="437" customWidth="1"/>
    <col min="4355" max="4355" width="44.140625" style="437" customWidth="1"/>
    <col min="4356" max="4608" width="11.42578125" style="437"/>
    <col min="4609" max="4609" width="5.42578125" style="437" customWidth="1"/>
    <col min="4610" max="4610" width="36.85546875" style="437" customWidth="1"/>
    <col min="4611" max="4611" width="44.140625" style="437" customWidth="1"/>
    <col min="4612" max="4864" width="11.42578125" style="437"/>
    <col min="4865" max="4865" width="5.42578125" style="437" customWidth="1"/>
    <col min="4866" max="4866" width="36.85546875" style="437" customWidth="1"/>
    <col min="4867" max="4867" width="44.140625" style="437" customWidth="1"/>
    <col min="4868" max="5120" width="11.42578125" style="437"/>
    <col min="5121" max="5121" width="5.42578125" style="437" customWidth="1"/>
    <col min="5122" max="5122" width="36.85546875" style="437" customWidth="1"/>
    <col min="5123" max="5123" width="44.140625" style="437" customWidth="1"/>
    <col min="5124" max="5376" width="11.42578125" style="437"/>
    <col min="5377" max="5377" width="5.42578125" style="437" customWidth="1"/>
    <col min="5378" max="5378" width="36.85546875" style="437" customWidth="1"/>
    <col min="5379" max="5379" width="44.140625" style="437" customWidth="1"/>
    <col min="5380" max="5632" width="11.42578125" style="437"/>
    <col min="5633" max="5633" width="5.42578125" style="437" customWidth="1"/>
    <col min="5634" max="5634" width="36.85546875" style="437" customWidth="1"/>
    <col min="5635" max="5635" width="44.140625" style="437" customWidth="1"/>
    <col min="5636" max="5888" width="11.42578125" style="437"/>
    <col min="5889" max="5889" width="5.42578125" style="437" customWidth="1"/>
    <col min="5890" max="5890" width="36.85546875" style="437" customWidth="1"/>
    <col min="5891" max="5891" width="44.140625" style="437" customWidth="1"/>
    <col min="5892" max="6144" width="11.42578125" style="437"/>
    <col min="6145" max="6145" width="5.42578125" style="437" customWidth="1"/>
    <col min="6146" max="6146" width="36.85546875" style="437" customWidth="1"/>
    <col min="6147" max="6147" width="44.140625" style="437" customWidth="1"/>
    <col min="6148" max="6400" width="11.42578125" style="437"/>
    <col min="6401" max="6401" width="5.42578125" style="437" customWidth="1"/>
    <col min="6402" max="6402" width="36.85546875" style="437" customWidth="1"/>
    <col min="6403" max="6403" width="44.140625" style="437" customWidth="1"/>
    <col min="6404" max="6656" width="11.42578125" style="437"/>
    <col min="6657" max="6657" width="5.42578125" style="437" customWidth="1"/>
    <col min="6658" max="6658" width="36.85546875" style="437" customWidth="1"/>
    <col min="6659" max="6659" width="44.140625" style="437" customWidth="1"/>
    <col min="6660" max="6912" width="11.42578125" style="437"/>
    <col min="6913" max="6913" width="5.42578125" style="437" customWidth="1"/>
    <col min="6914" max="6914" width="36.85546875" style="437" customWidth="1"/>
    <col min="6915" max="6915" width="44.140625" style="437" customWidth="1"/>
    <col min="6916" max="7168" width="11.42578125" style="437"/>
    <col min="7169" max="7169" width="5.42578125" style="437" customWidth="1"/>
    <col min="7170" max="7170" width="36.85546875" style="437" customWidth="1"/>
    <col min="7171" max="7171" width="44.140625" style="437" customWidth="1"/>
    <col min="7172" max="7424" width="11.42578125" style="437"/>
    <col min="7425" max="7425" width="5.42578125" style="437" customWidth="1"/>
    <col min="7426" max="7426" width="36.85546875" style="437" customWidth="1"/>
    <col min="7427" max="7427" width="44.140625" style="437" customWidth="1"/>
    <col min="7428" max="7680" width="11.42578125" style="437"/>
    <col min="7681" max="7681" width="5.42578125" style="437" customWidth="1"/>
    <col min="7682" max="7682" width="36.85546875" style="437" customWidth="1"/>
    <col min="7683" max="7683" width="44.140625" style="437" customWidth="1"/>
    <col min="7684" max="7936" width="11.42578125" style="437"/>
    <col min="7937" max="7937" width="5.42578125" style="437" customWidth="1"/>
    <col min="7938" max="7938" width="36.85546875" style="437" customWidth="1"/>
    <col min="7939" max="7939" width="44.140625" style="437" customWidth="1"/>
    <col min="7940" max="8192" width="11.42578125" style="437"/>
    <col min="8193" max="8193" width="5.42578125" style="437" customWidth="1"/>
    <col min="8194" max="8194" width="36.85546875" style="437" customWidth="1"/>
    <col min="8195" max="8195" width="44.140625" style="437" customWidth="1"/>
    <col min="8196" max="8448" width="11.42578125" style="437"/>
    <col min="8449" max="8449" width="5.42578125" style="437" customWidth="1"/>
    <col min="8450" max="8450" width="36.85546875" style="437" customWidth="1"/>
    <col min="8451" max="8451" width="44.140625" style="437" customWidth="1"/>
    <col min="8452" max="8704" width="11.42578125" style="437"/>
    <col min="8705" max="8705" width="5.42578125" style="437" customWidth="1"/>
    <col min="8706" max="8706" width="36.85546875" style="437" customWidth="1"/>
    <col min="8707" max="8707" width="44.140625" style="437" customWidth="1"/>
    <col min="8708" max="8960" width="11.42578125" style="437"/>
    <col min="8961" max="8961" width="5.42578125" style="437" customWidth="1"/>
    <col min="8962" max="8962" width="36.85546875" style="437" customWidth="1"/>
    <col min="8963" max="8963" width="44.140625" style="437" customWidth="1"/>
    <col min="8964" max="9216" width="11.42578125" style="437"/>
    <col min="9217" max="9217" width="5.42578125" style="437" customWidth="1"/>
    <col min="9218" max="9218" width="36.85546875" style="437" customWidth="1"/>
    <col min="9219" max="9219" width="44.140625" style="437" customWidth="1"/>
    <col min="9220" max="9472" width="11.42578125" style="437"/>
    <col min="9473" max="9473" width="5.42578125" style="437" customWidth="1"/>
    <col min="9474" max="9474" width="36.85546875" style="437" customWidth="1"/>
    <col min="9475" max="9475" width="44.140625" style="437" customWidth="1"/>
    <col min="9476" max="9728" width="11.42578125" style="437"/>
    <col min="9729" max="9729" width="5.42578125" style="437" customWidth="1"/>
    <col min="9730" max="9730" width="36.85546875" style="437" customWidth="1"/>
    <col min="9731" max="9731" width="44.140625" style="437" customWidth="1"/>
    <col min="9732" max="9984" width="11.42578125" style="437"/>
    <col min="9985" max="9985" width="5.42578125" style="437" customWidth="1"/>
    <col min="9986" max="9986" width="36.85546875" style="437" customWidth="1"/>
    <col min="9987" max="9987" width="44.140625" style="437" customWidth="1"/>
    <col min="9988" max="10240" width="11.42578125" style="437"/>
    <col min="10241" max="10241" width="5.42578125" style="437" customWidth="1"/>
    <col min="10242" max="10242" width="36.85546875" style="437" customWidth="1"/>
    <col min="10243" max="10243" width="44.140625" style="437" customWidth="1"/>
    <col min="10244" max="10496" width="11.42578125" style="437"/>
    <col min="10497" max="10497" width="5.42578125" style="437" customWidth="1"/>
    <col min="10498" max="10498" width="36.85546875" style="437" customWidth="1"/>
    <col min="10499" max="10499" width="44.140625" style="437" customWidth="1"/>
    <col min="10500" max="10752" width="11.42578125" style="437"/>
    <col min="10753" max="10753" width="5.42578125" style="437" customWidth="1"/>
    <col min="10754" max="10754" width="36.85546875" style="437" customWidth="1"/>
    <col min="10755" max="10755" width="44.140625" style="437" customWidth="1"/>
    <col min="10756" max="11008" width="11.42578125" style="437"/>
    <col min="11009" max="11009" width="5.42578125" style="437" customWidth="1"/>
    <col min="11010" max="11010" width="36.85546875" style="437" customWidth="1"/>
    <col min="11011" max="11011" width="44.140625" style="437" customWidth="1"/>
    <col min="11012" max="11264" width="11.42578125" style="437"/>
    <col min="11265" max="11265" width="5.42578125" style="437" customWidth="1"/>
    <col min="11266" max="11266" width="36.85546875" style="437" customWidth="1"/>
    <col min="11267" max="11267" width="44.140625" style="437" customWidth="1"/>
    <col min="11268" max="11520" width="11.42578125" style="437"/>
    <col min="11521" max="11521" width="5.42578125" style="437" customWidth="1"/>
    <col min="11522" max="11522" width="36.85546875" style="437" customWidth="1"/>
    <col min="11523" max="11523" width="44.140625" style="437" customWidth="1"/>
    <col min="11524" max="11776" width="11.42578125" style="437"/>
    <col min="11777" max="11777" width="5.42578125" style="437" customWidth="1"/>
    <col min="11778" max="11778" width="36.85546875" style="437" customWidth="1"/>
    <col min="11779" max="11779" width="44.140625" style="437" customWidth="1"/>
    <col min="11780" max="12032" width="11.42578125" style="437"/>
    <col min="12033" max="12033" width="5.42578125" style="437" customWidth="1"/>
    <col min="12034" max="12034" width="36.85546875" style="437" customWidth="1"/>
    <col min="12035" max="12035" width="44.140625" style="437" customWidth="1"/>
    <col min="12036" max="12288" width="11.42578125" style="437"/>
    <col min="12289" max="12289" width="5.42578125" style="437" customWidth="1"/>
    <col min="12290" max="12290" width="36.85546875" style="437" customWidth="1"/>
    <col min="12291" max="12291" width="44.140625" style="437" customWidth="1"/>
    <col min="12292" max="12544" width="11.42578125" style="437"/>
    <col min="12545" max="12545" width="5.42578125" style="437" customWidth="1"/>
    <col min="12546" max="12546" width="36.85546875" style="437" customWidth="1"/>
    <col min="12547" max="12547" width="44.140625" style="437" customWidth="1"/>
    <col min="12548" max="12800" width="11.42578125" style="437"/>
    <col min="12801" max="12801" width="5.42578125" style="437" customWidth="1"/>
    <col min="12802" max="12802" width="36.85546875" style="437" customWidth="1"/>
    <col min="12803" max="12803" width="44.140625" style="437" customWidth="1"/>
    <col min="12804" max="13056" width="11.42578125" style="437"/>
    <col min="13057" max="13057" width="5.42578125" style="437" customWidth="1"/>
    <col min="13058" max="13058" width="36.85546875" style="437" customWidth="1"/>
    <col min="13059" max="13059" width="44.140625" style="437" customWidth="1"/>
    <col min="13060" max="13312" width="11.42578125" style="437"/>
    <col min="13313" max="13313" width="5.42578125" style="437" customWidth="1"/>
    <col min="13314" max="13314" width="36.85546875" style="437" customWidth="1"/>
    <col min="13315" max="13315" width="44.140625" style="437" customWidth="1"/>
    <col min="13316" max="13568" width="11.42578125" style="437"/>
    <col min="13569" max="13569" width="5.42578125" style="437" customWidth="1"/>
    <col min="13570" max="13570" width="36.85546875" style="437" customWidth="1"/>
    <col min="13571" max="13571" width="44.140625" style="437" customWidth="1"/>
    <col min="13572" max="13824" width="11.42578125" style="437"/>
    <col min="13825" max="13825" width="5.42578125" style="437" customWidth="1"/>
    <col min="13826" max="13826" width="36.85546875" style="437" customWidth="1"/>
    <col min="13827" max="13827" width="44.140625" style="437" customWidth="1"/>
    <col min="13828" max="14080" width="11.42578125" style="437"/>
    <col min="14081" max="14081" width="5.42578125" style="437" customWidth="1"/>
    <col min="14082" max="14082" width="36.85546875" style="437" customWidth="1"/>
    <col min="14083" max="14083" width="44.140625" style="437" customWidth="1"/>
    <col min="14084" max="14336" width="11.42578125" style="437"/>
    <col min="14337" max="14337" width="5.42578125" style="437" customWidth="1"/>
    <col min="14338" max="14338" width="36.85546875" style="437" customWidth="1"/>
    <col min="14339" max="14339" width="44.140625" style="437" customWidth="1"/>
    <col min="14340" max="14592" width="11.42578125" style="437"/>
    <col min="14593" max="14593" width="5.42578125" style="437" customWidth="1"/>
    <col min="14594" max="14594" width="36.85546875" style="437" customWidth="1"/>
    <col min="14595" max="14595" width="44.140625" style="437" customWidth="1"/>
    <col min="14596" max="14848" width="11.42578125" style="437"/>
    <col min="14849" max="14849" width="5.42578125" style="437" customWidth="1"/>
    <col min="14850" max="14850" width="36.85546875" style="437" customWidth="1"/>
    <col min="14851" max="14851" width="44.140625" style="437" customWidth="1"/>
    <col min="14852" max="15104" width="11.42578125" style="437"/>
    <col min="15105" max="15105" width="5.42578125" style="437" customWidth="1"/>
    <col min="15106" max="15106" width="36.85546875" style="437" customWidth="1"/>
    <col min="15107" max="15107" width="44.140625" style="437" customWidth="1"/>
    <col min="15108" max="15360" width="11.42578125" style="437"/>
    <col min="15361" max="15361" width="5.42578125" style="437" customWidth="1"/>
    <col min="15362" max="15362" width="36.85546875" style="437" customWidth="1"/>
    <col min="15363" max="15363" width="44.140625" style="437" customWidth="1"/>
    <col min="15364" max="15616" width="11.42578125" style="437"/>
    <col min="15617" max="15617" width="5.42578125" style="437" customWidth="1"/>
    <col min="15618" max="15618" width="36.85546875" style="437" customWidth="1"/>
    <col min="15619" max="15619" width="44.140625" style="437" customWidth="1"/>
    <col min="15620" max="15872" width="11.42578125" style="437"/>
    <col min="15873" max="15873" width="5.42578125" style="437" customWidth="1"/>
    <col min="15874" max="15874" width="36.85546875" style="437" customWidth="1"/>
    <col min="15875" max="15875" width="44.140625" style="437" customWidth="1"/>
    <col min="15876" max="16128" width="11.42578125" style="437"/>
    <col min="16129" max="16129" width="5.42578125" style="437" customWidth="1"/>
    <col min="16130" max="16130" width="36.85546875" style="437" customWidth="1"/>
    <col min="16131" max="16131" width="44.140625" style="437" customWidth="1"/>
    <col min="16132" max="16384" width="11.42578125" style="437"/>
  </cols>
  <sheetData>
    <row r="1" spans="1:4" ht="20.25">
      <c r="A1" s="2450" t="s">
        <v>1317</v>
      </c>
      <c r="B1" s="2450"/>
      <c r="C1" s="2450"/>
      <c r="D1" s="1494"/>
    </row>
    <row r="2" spans="1:4" ht="15.75">
      <c r="A2" s="2450" t="s">
        <v>1371</v>
      </c>
      <c r="B2" s="2450"/>
      <c r="C2" s="2450"/>
      <c r="D2" s="1494"/>
    </row>
    <row r="3" spans="1:4" ht="4.5" customHeight="1" thickBot="1">
      <c r="A3" s="1497"/>
      <c r="B3" s="1497"/>
      <c r="C3" s="2193" t="s">
        <v>1301</v>
      </c>
      <c r="D3" s="1476"/>
    </row>
    <row r="4" spans="1:4" ht="17.25" customHeight="1" thickBot="1">
      <c r="A4" s="1476"/>
      <c r="B4" s="1495" t="s">
        <v>1051</v>
      </c>
      <c r="C4" s="1496" t="s">
        <v>694</v>
      </c>
      <c r="D4" s="1476"/>
    </row>
    <row r="5" spans="1:4" ht="15">
      <c r="A5" s="476"/>
      <c r="B5" s="1498">
        <v>1965</v>
      </c>
      <c r="C5" s="1499">
        <v>5776</v>
      </c>
      <c r="D5" s="476"/>
    </row>
    <row r="6" spans="1:4" ht="15">
      <c r="A6" s="476"/>
      <c r="B6" s="1498">
        <v>1966</v>
      </c>
      <c r="C6" s="1499">
        <v>6631</v>
      </c>
      <c r="D6" s="476"/>
    </row>
    <row r="7" spans="1:4" ht="15">
      <c r="A7" s="476"/>
      <c r="B7" s="1498">
        <v>1967</v>
      </c>
      <c r="C7" s="1499">
        <v>6534</v>
      </c>
      <c r="D7" s="476"/>
    </row>
    <row r="8" spans="1:4" ht="15">
      <c r="A8" s="476"/>
      <c r="B8" s="1498">
        <v>1968</v>
      </c>
      <c r="C8" s="1499">
        <v>6109</v>
      </c>
      <c r="D8" s="476"/>
    </row>
    <row r="9" spans="1:4" ht="15">
      <c r="A9" s="476"/>
      <c r="B9" s="1498">
        <v>1969</v>
      </c>
      <c r="C9" s="1499">
        <v>14925</v>
      </c>
      <c r="D9" s="476"/>
    </row>
    <row r="10" spans="1:4" ht="15">
      <c r="A10" s="476"/>
      <c r="B10" s="1498">
        <v>1970</v>
      </c>
      <c r="C10" s="1499">
        <v>11070</v>
      </c>
      <c r="D10" s="476"/>
    </row>
    <row r="11" spans="1:4" ht="15">
      <c r="A11" s="476"/>
      <c r="B11" s="1498">
        <v>1971</v>
      </c>
      <c r="C11" s="1499">
        <v>9971</v>
      </c>
      <c r="D11" s="476"/>
    </row>
    <row r="12" spans="1:4" ht="15">
      <c r="A12" s="476"/>
      <c r="B12" s="1498">
        <v>1972</v>
      </c>
      <c r="C12" s="1499">
        <v>9890</v>
      </c>
      <c r="D12" s="476"/>
    </row>
    <row r="13" spans="1:4" ht="15">
      <c r="A13" s="476"/>
      <c r="B13" s="1498">
        <v>1973</v>
      </c>
      <c r="C13" s="1499">
        <v>20857</v>
      </c>
      <c r="D13" s="476"/>
    </row>
    <row r="14" spans="1:4" ht="15">
      <c r="A14" s="476"/>
      <c r="B14" s="1498">
        <v>1974</v>
      </c>
      <c r="C14" s="1499">
        <v>4190</v>
      </c>
      <c r="D14" s="476"/>
    </row>
    <row r="15" spans="1:4" ht="15">
      <c r="A15" s="476"/>
      <c r="B15" s="1498">
        <v>1975</v>
      </c>
      <c r="C15" s="1499">
        <v>820</v>
      </c>
      <c r="D15" s="476"/>
    </row>
    <row r="16" spans="1:4" ht="15">
      <c r="A16" s="476"/>
      <c r="B16" s="1498">
        <v>1976</v>
      </c>
      <c r="C16" s="1499">
        <v>883</v>
      </c>
      <c r="D16" s="476"/>
    </row>
    <row r="17" spans="1:4" ht="15">
      <c r="A17" s="476"/>
      <c r="B17" s="1498">
        <v>1977</v>
      </c>
      <c r="C17" s="1499">
        <v>370</v>
      </c>
      <c r="D17" s="476"/>
    </row>
    <row r="18" spans="1:4" ht="15">
      <c r="A18" s="476"/>
      <c r="B18" s="1498">
        <v>1978</v>
      </c>
      <c r="C18" s="1499">
        <v>106</v>
      </c>
      <c r="D18" s="476"/>
    </row>
    <row r="19" spans="1:4" ht="15">
      <c r="A19" s="476"/>
      <c r="B19" s="1498">
        <v>1979</v>
      </c>
      <c r="C19" s="1499">
        <v>92</v>
      </c>
      <c r="D19" s="476"/>
    </row>
    <row r="20" spans="1:4" ht="15">
      <c r="A20" s="476"/>
      <c r="B20" s="1498">
        <v>1980</v>
      </c>
      <c r="C20" s="1499">
        <v>163</v>
      </c>
      <c r="D20" s="476"/>
    </row>
    <row r="21" spans="1:4" ht="15">
      <c r="A21" s="476"/>
      <c r="B21" s="1498">
        <v>1981</v>
      </c>
      <c r="C21" s="1499">
        <v>4053</v>
      </c>
      <c r="D21" s="476"/>
    </row>
    <row r="22" spans="1:4" ht="15">
      <c r="A22" s="476"/>
      <c r="B22" s="1498">
        <v>1982</v>
      </c>
      <c r="C22" s="1499">
        <v>16979</v>
      </c>
      <c r="D22" s="476"/>
    </row>
    <row r="23" spans="1:4" ht="15">
      <c r="A23" s="476"/>
      <c r="B23" s="1498">
        <v>1983</v>
      </c>
      <c r="C23" s="1499">
        <v>1185</v>
      </c>
      <c r="D23" s="476"/>
    </row>
    <row r="24" spans="1:4" ht="15">
      <c r="A24" s="476"/>
      <c r="B24" s="1500">
        <v>1984</v>
      </c>
      <c r="C24" s="1501">
        <v>232</v>
      </c>
      <c r="D24" s="476"/>
    </row>
    <row r="25" spans="1:4" ht="15">
      <c r="A25" s="476"/>
      <c r="B25" s="1500">
        <v>1985</v>
      </c>
      <c r="C25" s="1501">
        <v>143</v>
      </c>
      <c r="D25" s="476"/>
    </row>
    <row r="26" spans="1:4" ht="15">
      <c r="A26" s="476"/>
      <c r="B26" s="1500">
        <v>1986</v>
      </c>
      <c r="C26" s="1501">
        <v>170</v>
      </c>
      <c r="D26" s="476"/>
    </row>
    <row r="27" spans="1:4" ht="15">
      <c r="A27" s="476"/>
      <c r="B27" s="1500">
        <v>1987</v>
      </c>
      <c r="C27" s="1501">
        <v>162</v>
      </c>
      <c r="D27" s="476"/>
    </row>
    <row r="28" spans="1:4" ht="15">
      <c r="A28" s="476"/>
      <c r="B28" s="1500">
        <v>1988</v>
      </c>
      <c r="C28" s="1501">
        <v>230</v>
      </c>
      <c r="D28" s="476"/>
    </row>
    <row r="29" spans="1:4" ht="15">
      <c r="A29" s="476"/>
      <c r="B29" s="1500">
        <v>1989</v>
      </c>
      <c r="C29" s="1501">
        <v>331</v>
      </c>
      <c r="D29" s="476"/>
    </row>
    <row r="30" spans="1:4" ht="15">
      <c r="A30" s="476"/>
      <c r="B30" s="1500">
        <v>1990</v>
      </c>
      <c r="C30" s="1501">
        <v>276</v>
      </c>
      <c r="D30" s="476"/>
    </row>
    <row r="31" spans="1:4" ht="15">
      <c r="A31" s="476"/>
      <c r="B31" s="1500">
        <v>1991</v>
      </c>
      <c r="C31" s="1501">
        <v>290</v>
      </c>
      <c r="D31" s="476"/>
    </row>
    <row r="32" spans="1:4" ht="15">
      <c r="A32" s="476"/>
      <c r="B32" s="1500">
        <v>1992</v>
      </c>
      <c r="C32" s="1501">
        <v>250</v>
      </c>
      <c r="D32" s="476"/>
    </row>
    <row r="33" spans="1:4" ht="15">
      <c r="A33" s="476"/>
      <c r="B33" s="1500">
        <v>1993</v>
      </c>
      <c r="C33" s="1501">
        <v>168</v>
      </c>
      <c r="D33" s="476"/>
    </row>
    <row r="34" spans="1:4" ht="15">
      <c r="A34" s="476"/>
      <c r="B34" s="1500">
        <v>1994</v>
      </c>
      <c r="C34" s="1501">
        <v>144</v>
      </c>
      <c r="D34" s="476"/>
    </row>
    <row r="35" spans="1:4" ht="15">
      <c r="A35" s="476"/>
      <c r="B35" s="1500">
        <v>1995</v>
      </c>
      <c r="C35" s="1501">
        <v>101</v>
      </c>
      <c r="D35" s="476"/>
    </row>
    <row r="36" spans="1:4" ht="15">
      <c r="A36" s="476"/>
      <c r="B36" s="1500">
        <v>1996</v>
      </c>
      <c r="C36" s="1501">
        <v>100</v>
      </c>
      <c r="D36" s="476"/>
    </row>
    <row r="37" spans="1:4" ht="15">
      <c r="A37" s="476"/>
      <c r="B37" s="1500">
        <v>1997</v>
      </c>
      <c r="C37" s="1501">
        <v>128</v>
      </c>
      <c r="D37" s="476"/>
    </row>
    <row r="38" spans="1:4" ht="15">
      <c r="A38" s="476"/>
      <c r="B38" s="1500">
        <v>1998</v>
      </c>
      <c r="C38" s="1501">
        <v>152</v>
      </c>
      <c r="D38" s="476"/>
    </row>
    <row r="39" spans="1:4" ht="15">
      <c r="A39" s="476"/>
      <c r="B39" s="1500">
        <v>1999</v>
      </c>
      <c r="C39" s="1501">
        <v>202</v>
      </c>
      <c r="D39" s="476"/>
    </row>
    <row r="40" spans="1:4" ht="15">
      <c r="A40" s="476"/>
      <c r="B40" s="1500">
        <v>2000</v>
      </c>
      <c r="C40" s="1501">
        <v>288</v>
      </c>
      <c r="D40" s="476"/>
    </row>
    <row r="41" spans="1:4" ht="15">
      <c r="A41" s="476"/>
      <c r="B41" s="1502">
        <v>2001</v>
      </c>
      <c r="C41" s="1503">
        <v>427</v>
      </c>
      <c r="D41" s="476"/>
    </row>
    <row r="42" spans="1:4" ht="15">
      <c r="A42" s="476"/>
      <c r="B42" s="1502">
        <v>2002</v>
      </c>
      <c r="C42" s="1503">
        <v>243</v>
      </c>
      <c r="D42" s="476"/>
    </row>
    <row r="43" spans="1:4" ht="15">
      <c r="A43" s="476"/>
      <c r="B43" s="1502">
        <v>2003</v>
      </c>
      <c r="C43" s="1503">
        <v>194</v>
      </c>
      <c r="D43" s="476"/>
    </row>
    <row r="44" spans="1:4" ht="15">
      <c r="A44" s="476"/>
      <c r="B44" s="1500">
        <v>2004</v>
      </c>
      <c r="C44" s="1501">
        <v>278</v>
      </c>
      <c r="D44" s="476"/>
    </row>
    <row r="45" spans="1:4" ht="15">
      <c r="A45" s="476"/>
      <c r="B45" s="1504">
        <v>2005</v>
      </c>
      <c r="C45" s="1505">
        <v>369</v>
      </c>
      <c r="D45" s="476"/>
    </row>
    <row r="46" spans="1:4" ht="15">
      <c r="A46" s="476"/>
      <c r="B46" s="1502">
        <v>2006</v>
      </c>
      <c r="C46" s="1503">
        <v>140</v>
      </c>
      <c r="D46" s="476"/>
    </row>
    <row r="47" spans="1:4" ht="15">
      <c r="A47" s="476"/>
      <c r="B47" s="1502">
        <v>2007</v>
      </c>
      <c r="C47" s="1503">
        <v>245</v>
      </c>
      <c r="D47" s="476"/>
    </row>
    <row r="48" spans="1:4" ht="16.5" customHeight="1">
      <c r="A48" s="476"/>
      <c r="B48" s="1502" t="s">
        <v>1052</v>
      </c>
      <c r="C48" s="1503">
        <v>646</v>
      </c>
      <c r="D48" s="476"/>
    </row>
    <row r="49" spans="1:4" ht="16.5" customHeight="1">
      <c r="A49" s="476"/>
      <c r="B49" s="1500" t="s">
        <v>1053</v>
      </c>
      <c r="C49" s="1501">
        <v>622</v>
      </c>
      <c r="D49" s="476"/>
    </row>
    <row r="50" spans="1:4" ht="16.5" customHeight="1">
      <c r="A50" s="476"/>
      <c r="B50" s="1500" t="s">
        <v>1054</v>
      </c>
      <c r="C50" s="1501">
        <v>771</v>
      </c>
      <c r="D50" s="476"/>
    </row>
    <row r="51" spans="1:4" ht="16.5" customHeight="1">
      <c r="A51" s="476"/>
      <c r="B51" s="1502" t="s">
        <v>1055</v>
      </c>
      <c r="C51" s="1503">
        <v>961</v>
      </c>
      <c r="D51" s="476"/>
    </row>
    <row r="52" spans="1:4" ht="16.5" customHeight="1">
      <c r="A52" s="476"/>
      <c r="B52" s="1500" t="s">
        <v>1056</v>
      </c>
      <c r="C52" s="1503">
        <v>754</v>
      </c>
      <c r="D52" s="476"/>
    </row>
    <row r="53" spans="1:4" ht="16.5" customHeight="1" thickBot="1">
      <c r="A53" s="476"/>
      <c r="B53" s="1507">
        <v>2013</v>
      </c>
      <c r="C53" s="1506">
        <v>566</v>
      </c>
      <c r="D53" s="476"/>
    </row>
    <row r="54" spans="1:4" ht="16.5" customHeight="1" thickBot="1">
      <c r="A54" s="476"/>
      <c r="B54" s="1507">
        <v>2014</v>
      </c>
      <c r="C54" s="1506">
        <v>655</v>
      </c>
      <c r="D54" s="476"/>
    </row>
    <row r="55" spans="1:4" ht="17.25" customHeight="1" thickBot="1">
      <c r="A55" s="476"/>
      <c r="B55" s="1509" t="s">
        <v>450</v>
      </c>
      <c r="C55" s="1508">
        <f>SUM(C5:C54)</f>
        <v>130842</v>
      </c>
      <c r="D55" s="476"/>
    </row>
    <row r="56" spans="1:4" ht="15" customHeight="1" thickTop="1">
      <c r="A56" s="476"/>
      <c r="B56" s="2451" t="s">
        <v>1050</v>
      </c>
      <c r="C56" s="2451"/>
      <c r="D56" s="2451"/>
    </row>
    <row r="57" spans="1:4" ht="12.95" customHeight="1">
      <c r="A57" s="476"/>
      <c r="B57" s="1492" t="s">
        <v>1139</v>
      </c>
      <c r="C57" s="1493"/>
      <c r="D57" s="476"/>
    </row>
    <row r="58" spans="1:4" ht="12.95" customHeight="1">
      <c r="A58" s="476"/>
      <c r="B58" s="1493" t="s">
        <v>1140</v>
      </c>
      <c r="C58" s="1493"/>
      <c r="D58" s="1493"/>
    </row>
    <row r="59" spans="1:4" ht="12.95" customHeight="1">
      <c r="A59" s="476"/>
      <c r="B59" s="1493" t="s">
        <v>1141</v>
      </c>
      <c r="C59" s="1493"/>
      <c r="D59" s="476"/>
    </row>
    <row r="60" spans="1:4" ht="12.95" customHeight="1">
      <c r="A60" s="476"/>
      <c r="B60" s="1493" t="s">
        <v>1144</v>
      </c>
      <c r="C60" s="1493"/>
      <c r="D60" s="476"/>
    </row>
    <row r="61" spans="1:4" ht="12.75" customHeight="1">
      <c r="A61" s="476"/>
      <c r="B61" s="1493" t="s">
        <v>1143</v>
      </c>
      <c r="C61" s="1493"/>
      <c r="D61" s="476"/>
    </row>
    <row r="62" spans="1:4" ht="12.95" customHeight="1">
      <c r="A62" s="476"/>
      <c r="B62" s="1493" t="s">
        <v>1142</v>
      </c>
      <c r="C62" s="1493"/>
      <c r="D62" s="476"/>
    </row>
    <row r="63" spans="1:4">
      <c r="B63" s="2437"/>
      <c r="C63" s="2437"/>
    </row>
  </sheetData>
  <mergeCells count="4">
    <mergeCell ref="A1:C1"/>
    <mergeCell ref="A2:C2"/>
    <mergeCell ref="B56:D56"/>
    <mergeCell ref="B63:C63"/>
  </mergeCells>
  <printOptions horizontalCentered="1" verticalCentered="1"/>
  <pageMargins left="0.98425196850393704" right="0.39370078740157483" top="0" bottom="0" header="0.18" footer="0.18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N23"/>
  <sheetViews>
    <sheetView workbookViewId="0">
      <selection activeCell="J20" sqref="J20"/>
    </sheetView>
  </sheetViews>
  <sheetFormatPr baseColWidth="10" defaultRowHeight="15"/>
  <cols>
    <col min="1" max="1" width="9.7109375" customWidth="1"/>
    <col min="2" max="2" width="5.28515625" hidden="1" customWidth="1"/>
    <col min="3" max="3" width="11.42578125" hidden="1" customWidth="1"/>
    <col min="4" max="4" width="23.140625" customWidth="1"/>
    <col min="5" max="6" width="14.7109375" customWidth="1"/>
    <col min="7" max="7" width="17.42578125" customWidth="1"/>
    <col min="8" max="8" width="20.28515625" customWidth="1"/>
    <col min="9" max="9" width="17.140625" customWidth="1"/>
    <col min="10" max="10" width="15.42578125" customWidth="1"/>
    <col min="11" max="11" width="16.28515625" customWidth="1"/>
  </cols>
  <sheetData>
    <row r="1" spans="1:13" s="929" customFormat="1" ht="37.5" customHeight="1">
      <c r="A1" s="2224">
        <v>138</v>
      </c>
    </row>
    <row r="2" spans="1:13" s="929" customFormat="1"/>
    <row r="3" spans="1:13" s="929" customFormat="1"/>
    <row r="4" spans="1:13" s="929" customFormat="1"/>
    <row r="5" spans="1:13" s="929" customFormat="1"/>
    <row r="6" spans="1:13" s="929" customFormat="1"/>
    <row r="10" spans="1:13" ht="15.75">
      <c r="D10" s="1921"/>
    </row>
    <row r="11" spans="1:13" ht="30.75" customHeight="1">
      <c r="A11" s="2372" t="s">
        <v>1304</v>
      </c>
      <c r="B11" s="2372"/>
      <c r="C11" s="2372"/>
      <c r="D11" s="2372"/>
      <c r="E11" s="2372"/>
      <c r="F11" s="2372"/>
      <c r="G11" s="2372"/>
      <c r="H11" s="2372"/>
      <c r="I11" s="2372"/>
      <c r="J11" s="2372"/>
      <c r="K11" s="2372"/>
      <c r="L11" s="2372"/>
      <c r="M11" s="2372"/>
    </row>
    <row r="12" spans="1:13" ht="25.5">
      <c r="D12" s="1939"/>
    </row>
    <row r="13" spans="1:13" ht="18.75">
      <c r="D13" s="1940"/>
    </row>
    <row r="14" spans="1:13" ht="16.5" thickBot="1">
      <c r="D14" s="1921"/>
    </row>
    <row r="15" spans="1:13">
      <c r="D15" s="2373" t="s">
        <v>1239</v>
      </c>
      <c r="E15" s="2369" t="s">
        <v>190</v>
      </c>
      <c r="F15" s="2376" t="s">
        <v>236</v>
      </c>
      <c r="G15" s="2377"/>
      <c r="H15" s="2369" t="s">
        <v>228</v>
      </c>
      <c r="I15" s="2369" t="s">
        <v>737</v>
      </c>
      <c r="J15" s="2369" t="s">
        <v>740</v>
      </c>
      <c r="K15" s="2369" t="s">
        <v>132</v>
      </c>
    </row>
    <row r="16" spans="1:13" ht="16.5" customHeight="1" thickBot="1">
      <c r="D16" s="2374"/>
      <c r="E16" s="2370"/>
      <c r="F16" s="2378"/>
      <c r="G16" s="2379"/>
      <c r="H16" s="2370"/>
      <c r="I16" s="2370"/>
      <c r="J16" s="2370"/>
      <c r="K16" s="2370"/>
    </row>
    <row r="17" spans="4:14">
      <c r="D17" s="2374"/>
      <c r="E17" s="2370"/>
      <c r="F17" s="2369" t="s">
        <v>917</v>
      </c>
      <c r="G17" s="2369" t="s">
        <v>1079</v>
      </c>
      <c r="H17" s="2370"/>
      <c r="I17" s="2370"/>
      <c r="J17" s="2370"/>
      <c r="K17" s="2370"/>
    </row>
    <row r="18" spans="4:14" ht="11.25" customHeight="1" thickBot="1">
      <c r="D18" s="2375"/>
      <c r="E18" s="2371"/>
      <c r="F18" s="2371"/>
      <c r="G18" s="2371"/>
      <c r="H18" s="2371"/>
      <c r="I18" s="2371"/>
      <c r="J18" s="2371"/>
      <c r="K18" s="2371"/>
    </row>
    <row r="19" spans="4:14" ht="18.75">
      <c r="D19" s="1941"/>
      <c r="E19" s="1929"/>
      <c r="F19" s="1929"/>
      <c r="G19" s="1929"/>
      <c r="H19" s="1929"/>
      <c r="I19" s="1929"/>
      <c r="J19" s="1929"/>
      <c r="K19" s="1943"/>
    </row>
    <row r="20" spans="4:14" ht="37.5">
      <c r="D20" s="1932" t="s">
        <v>1299</v>
      </c>
      <c r="E20" s="2165">
        <v>915</v>
      </c>
      <c r="F20" s="2165">
        <v>0</v>
      </c>
      <c r="G20" s="2165">
        <v>62</v>
      </c>
      <c r="H20" s="2165">
        <v>103</v>
      </c>
      <c r="I20" s="2165">
        <v>22</v>
      </c>
      <c r="J20" s="2165">
        <v>6</v>
      </c>
      <c r="K20" s="2165">
        <v>1108</v>
      </c>
      <c r="N20" s="2341"/>
    </row>
    <row r="21" spans="4:14" ht="19.5" thickBot="1">
      <c r="D21" s="1942"/>
      <c r="E21" s="1930"/>
      <c r="F21" s="1930"/>
      <c r="G21" s="1930"/>
      <c r="H21" s="1930"/>
      <c r="I21" s="1930"/>
      <c r="J21" s="1930"/>
      <c r="K21" s="1930"/>
    </row>
    <row r="22" spans="4:14" ht="15.75">
      <c r="D22" s="1921"/>
    </row>
    <row r="23" spans="4:14" ht="20.25">
      <c r="D23" s="1937"/>
    </row>
  </sheetData>
  <mergeCells count="10">
    <mergeCell ref="J15:J18"/>
    <mergeCell ref="K15:K18"/>
    <mergeCell ref="A11:M11"/>
    <mergeCell ref="H15:H18"/>
    <mergeCell ref="I15:I18"/>
    <mergeCell ref="D15:D18"/>
    <mergeCell ref="E15:E18"/>
    <mergeCell ref="G17:G18"/>
    <mergeCell ref="F17:F18"/>
    <mergeCell ref="F15:G16"/>
  </mergeCells>
  <pageMargins left="0.70866141732283472" right="0.39" top="0.31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G51"/>
  <sheetViews>
    <sheetView topLeftCell="B1" workbookViewId="0">
      <selection activeCell="C54" sqref="C54:E125"/>
    </sheetView>
  </sheetViews>
  <sheetFormatPr baseColWidth="10" defaultColWidth="11.42578125" defaultRowHeight="12.75"/>
  <cols>
    <col min="1" max="1" width="0.7109375" style="437" hidden="1" customWidth="1"/>
    <col min="2" max="2" width="15.42578125" style="437" customWidth="1"/>
    <col min="3" max="4" width="27.42578125" style="437" customWidth="1"/>
    <col min="5" max="5" width="28.42578125" style="437" customWidth="1"/>
    <col min="6" max="256" width="11.42578125" style="437"/>
    <col min="257" max="257" width="0.7109375" style="437" customWidth="1"/>
    <col min="258" max="258" width="5.140625" style="437" customWidth="1"/>
    <col min="259" max="259" width="26.85546875" style="437" customWidth="1"/>
    <col min="260" max="260" width="28.42578125" style="437" customWidth="1"/>
    <col min="261" max="261" width="29.7109375" style="437" customWidth="1"/>
    <col min="262" max="512" width="11.42578125" style="437"/>
    <col min="513" max="513" width="0.7109375" style="437" customWidth="1"/>
    <col min="514" max="514" width="5.140625" style="437" customWidth="1"/>
    <col min="515" max="515" width="26.85546875" style="437" customWidth="1"/>
    <col min="516" max="516" width="28.42578125" style="437" customWidth="1"/>
    <col min="517" max="517" width="29.7109375" style="437" customWidth="1"/>
    <col min="518" max="768" width="11.42578125" style="437"/>
    <col min="769" max="769" width="0.7109375" style="437" customWidth="1"/>
    <col min="770" max="770" width="5.140625" style="437" customWidth="1"/>
    <col min="771" max="771" width="26.85546875" style="437" customWidth="1"/>
    <col min="772" max="772" width="28.42578125" style="437" customWidth="1"/>
    <col min="773" max="773" width="29.7109375" style="437" customWidth="1"/>
    <col min="774" max="1024" width="11.42578125" style="437"/>
    <col min="1025" max="1025" width="0.7109375" style="437" customWidth="1"/>
    <col min="1026" max="1026" width="5.140625" style="437" customWidth="1"/>
    <col min="1027" max="1027" width="26.85546875" style="437" customWidth="1"/>
    <col min="1028" max="1028" width="28.42578125" style="437" customWidth="1"/>
    <col min="1029" max="1029" width="29.7109375" style="437" customWidth="1"/>
    <col min="1030" max="1280" width="11.42578125" style="437"/>
    <col min="1281" max="1281" width="0.7109375" style="437" customWidth="1"/>
    <col min="1282" max="1282" width="5.140625" style="437" customWidth="1"/>
    <col min="1283" max="1283" width="26.85546875" style="437" customWidth="1"/>
    <col min="1284" max="1284" width="28.42578125" style="437" customWidth="1"/>
    <col min="1285" max="1285" width="29.7109375" style="437" customWidth="1"/>
    <col min="1286" max="1536" width="11.42578125" style="437"/>
    <col min="1537" max="1537" width="0.7109375" style="437" customWidth="1"/>
    <col min="1538" max="1538" width="5.140625" style="437" customWidth="1"/>
    <col min="1539" max="1539" width="26.85546875" style="437" customWidth="1"/>
    <col min="1540" max="1540" width="28.42578125" style="437" customWidth="1"/>
    <col min="1541" max="1541" width="29.7109375" style="437" customWidth="1"/>
    <col min="1542" max="1792" width="11.42578125" style="437"/>
    <col min="1793" max="1793" width="0.7109375" style="437" customWidth="1"/>
    <col min="1794" max="1794" width="5.140625" style="437" customWidth="1"/>
    <col min="1795" max="1795" width="26.85546875" style="437" customWidth="1"/>
    <col min="1796" max="1796" width="28.42578125" style="437" customWidth="1"/>
    <col min="1797" max="1797" width="29.7109375" style="437" customWidth="1"/>
    <col min="1798" max="2048" width="11.42578125" style="437"/>
    <col min="2049" max="2049" width="0.7109375" style="437" customWidth="1"/>
    <col min="2050" max="2050" width="5.140625" style="437" customWidth="1"/>
    <col min="2051" max="2051" width="26.85546875" style="437" customWidth="1"/>
    <col min="2052" max="2052" width="28.42578125" style="437" customWidth="1"/>
    <col min="2053" max="2053" width="29.7109375" style="437" customWidth="1"/>
    <col min="2054" max="2304" width="11.42578125" style="437"/>
    <col min="2305" max="2305" width="0.7109375" style="437" customWidth="1"/>
    <col min="2306" max="2306" width="5.140625" style="437" customWidth="1"/>
    <col min="2307" max="2307" width="26.85546875" style="437" customWidth="1"/>
    <col min="2308" max="2308" width="28.42578125" style="437" customWidth="1"/>
    <col min="2309" max="2309" width="29.7109375" style="437" customWidth="1"/>
    <col min="2310" max="2560" width="11.42578125" style="437"/>
    <col min="2561" max="2561" width="0.7109375" style="437" customWidth="1"/>
    <col min="2562" max="2562" width="5.140625" style="437" customWidth="1"/>
    <col min="2563" max="2563" width="26.85546875" style="437" customWidth="1"/>
    <col min="2564" max="2564" width="28.42578125" style="437" customWidth="1"/>
    <col min="2565" max="2565" width="29.7109375" style="437" customWidth="1"/>
    <col min="2566" max="2816" width="11.42578125" style="437"/>
    <col min="2817" max="2817" width="0.7109375" style="437" customWidth="1"/>
    <col min="2818" max="2818" width="5.140625" style="437" customWidth="1"/>
    <col min="2819" max="2819" width="26.85546875" style="437" customWidth="1"/>
    <col min="2820" max="2820" width="28.42578125" style="437" customWidth="1"/>
    <col min="2821" max="2821" width="29.7109375" style="437" customWidth="1"/>
    <col min="2822" max="3072" width="11.42578125" style="437"/>
    <col min="3073" max="3073" width="0.7109375" style="437" customWidth="1"/>
    <col min="3074" max="3074" width="5.140625" style="437" customWidth="1"/>
    <col min="3075" max="3075" width="26.85546875" style="437" customWidth="1"/>
    <col min="3076" max="3076" width="28.42578125" style="437" customWidth="1"/>
    <col min="3077" max="3077" width="29.7109375" style="437" customWidth="1"/>
    <col min="3078" max="3328" width="11.42578125" style="437"/>
    <col min="3329" max="3329" width="0.7109375" style="437" customWidth="1"/>
    <col min="3330" max="3330" width="5.140625" style="437" customWidth="1"/>
    <col min="3331" max="3331" width="26.85546875" style="437" customWidth="1"/>
    <col min="3332" max="3332" width="28.42578125" style="437" customWidth="1"/>
    <col min="3333" max="3333" width="29.7109375" style="437" customWidth="1"/>
    <col min="3334" max="3584" width="11.42578125" style="437"/>
    <col min="3585" max="3585" width="0.7109375" style="437" customWidth="1"/>
    <col min="3586" max="3586" width="5.140625" style="437" customWidth="1"/>
    <col min="3587" max="3587" width="26.85546875" style="437" customWidth="1"/>
    <col min="3588" max="3588" width="28.42578125" style="437" customWidth="1"/>
    <col min="3589" max="3589" width="29.7109375" style="437" customWidth="1"/>
    <col min="3590" max="3840" width="11.42578125" style="437"/>
    <col min="3841" max="3841" width="0.7109375" style="437" customWidth="1"/>
    <col min="3842" max="3842" width="5.140625" style="437" customWidth="1"/>
    <col min="3843" max="3843" width="26.85546875" style="437" customWidth="1"/>
    <col min="3844" max="3844" width="28.42578125" style="437" customWidth="1"/>
    <col min="3845" max="3845" width="29.7109375" style="437" customWidth="1"/>
    <col min="3846" max="4096" width="11.42578125" style="437"/>
    <col min="4097" max="4097" width="0.7109375" style="437" customWidth="1"/>
    <col min="4098" max="4098" width="5.140625" style="437" customWidth="1"/>
    <col min="4099" max="4099" width="26.85546875" style="437" customWidth="1"/>
    <col min="4100" max="4100" width="28.42578125" style="437" customWidth="1"/>
    <col min="4101" max="4101" width="29.7109375" style="437" customWidth="1"/>
    <col min="4102" max="4352" width="11.42578125" style="437"/>
    <col min="4353" max="4353" width="0.7109375" style="437" customWidth="1"/>
    <col min="4354" max="4354" width="5.140625" style="437" customWidth="1"/>
    <col min="4355" max="4355" width="26.85546875" style="437" customWidth="1"/>
    <col min="4356" max="4356" width="28.42578125" style="437" customWidth="1"/>
    <col min="4357" max="4357" width="29.7109375" style="437" customWidth="1"/>
    <col min="4358" max="4608" width="11.42578125" style="437"/>
    <col min="4609" max="4609" width="0.7109375" style="437" customWidth="1"/>
    <col min="4610" max="4610" width="5.140625" style="437" customWidth="1"/>
    <col min="4611" max="4611" width="26.85546875" style="437" customWidth="1"/>
    <col min="4612" max="4612" width="28.42578125" style="437" customWidth="1"/>
    <col min="4613" max="4613" width="29.7109375" style="437" customWidth="1"/>
    <col min="4614" max="4864" width="11.42578125" style="437"/>
    <col min="4865" max="4865" width="0.7109375" style="437" customWidth="1"/>
    <col min="4866" max="4866" width="5.140625" style="437" customWidth="1"/>
    <col min="4867" max="4867" width="26.85546875" style="437" customWidth="1"/>
    <col min="4868" max="4868" width="28.42578125" style="437" customWidth="1"/>
    <col min="4869" max="4869" width="29.7109375" style="437" customWidth="1"/>
    <col min="4870" max="5120" width="11.42578125" style="437"/>
    <col min="5121" max="5121" width="0.7109375" style="437" customWidth="1"/>
    <col min="5122" max="5122" width="5.140625" style="437" customWidth="1"/>
    <col min="5123" max="5123" width="26.85546875" style="437" customWidth="1"/>
    <col min="5124" max="5124" width="28.42578125" style="437" customWidth="1"/>
    <col min="5125" max="5125" width="29.7109375" style="437" customWidth="1"/>
    <col min="5126" max="5376" width="11.42578125" style="437"/>
    <col min="5377" max="5377" width="0.7109375" style="437" customWidth="1"/>
    <col min="5378" max="5378" width="5.140625" style="437" customWidth="1"/>
    <col min="5379" max="5379" width="26.85546875" style="437" customWidth="1"/>
    <col min="5380" max="5380" width="28.42578125" style="437" customWidth="1"/>
    <col min="5381" max="5381" width="29.7109375" style="437" customWidth="1"/>
    <col min="5382" max="5632" width="11.42578125" style="437"/>
    <col min="5633" max="5633" width="0.7109375" style="437" customWidth="1"/>
    <col min="5634" max="5634" width="5.140625" style="437" customWidth="1"/>
    <col min="5635" max="5635" width="26.85546875" style="437" customWidth="1"/>
    <col min="5636" max="5636" width="28.42578125" style="437" customWidth="1"/>
    <col min="5637" max="5637" width="29.7109375" style="437" customWidth="1"/>
    <col min="5638" max="5888" width="11.42578125" style="437"/>
    <col min="5889" max="5889" width="0.7109375" style="437" customWidth="1"/>
    <col min="5890" max="5890" width="5.140625" style="437" customWidth="1"/>
    <col min="5891" max="5891" width="26.85546875" style="437" customWidth="1"/>
    <col min="5892" max="5892" width="28.42578125" style="437" customWidth="1"/>
    <col min="5893" max="5893" width="29.7109375" style="437" customWidth="1"/>
    <col min="5894" max="6144" width="11.42578125" style="437"/>
    <col min="6145" max="6145" width="0.7109375" style="437" customWidth="1"/>
    <col min="6146" max="6146" width="5.140625" style="437" customWidth="1"/>
    <col min="6147" max="6147" width="26.85546875" style="437" customWidth="1"/>
    <col min="6148" max="6148" width="28.42578125" style="437" customWidth="1"/>
    <col min="6149" max="6149" width="29.7109375" style="437" customWidth="1"/>
    <col min="6150" max="6400" width="11.42578125" style="437"/>
    <col min="6401" max="6401" width="0.7109375" style="437" customWidth="1"/>
    <col min="6402" max="6402" width="5.140625" style="437" customWidth="1"/>
    <col min="6403" max="6403" width="26.85546875" style="437" customWidth="1"/>
    <col min="6404" max="6404" width="28.42578125" style="437" customWidth="1"/>
    <col min="6405" max="6405" width="29.7109375" style="437" customWidth="1"/>
    <col min="6406" max="6656" width="11.42578125" style="437"/>
    <col min="6657" max="6657" width="0.7109375" style="437" customWidth="1"/>
    <col min="6658" max="6658" width="5.140625" style="437" customWidth="1"/>
    <col min="6659" max="6659" width="26.85546875" style="437" customWidth="1"/>
    <col min="6660" max="6660" width="28.42578125" style="437" customWidth="1"/>
    <col min="6661" max="6661" width="29.7109375" style="437" customWidth="1"/>
    <col min="6662" max="6912" width="11.42578125" style="437"/>
    <col min="6913" max="6913" width="0.7109375" style="437" customWidth="1"/>
    <col min="6914" max="6914" width="5.140625" style="437" customWidth="1"/>
    <col min="6915" max="6915" width="26.85546875" style="437" customWidth="1"/>
    <col min="6916" max="6916" width="28.42578125" style="437" customWidth="1"/>
    <col min="6917" max="6917" width="29.7109375" style="437" customWidth="1"/>
    <col min="6918" max="7168" width="11.42578125" style="437"/>
    <col min="7169" max="7169" width="0.7109375" style="437" customWidth="1"/>
    <col min="7170" max="7170" width="5.140625" style="437" customWidth="1"/>
    <col min="7171" max="7171" width="26.85546875" style="437" customWidth="1"/>
    <col min="7172" max="7172" width="28.42578125" style="437" customWidth="1"/>
    <col min="7173" max="7173" width="29.7109375" style="437" customWidth="1"/>
    <col min="7174" max="7424" width="11.42578125" style="437"/>
    <col min="7425" max="7425" width="0.7109375" style="437" customWidth="1"/>
    <col min="7426" max="7426" width="5.140625" style="437" customWidth="1"/>
    <col min="7427" max="7427" width="26.85546875" style="437" customWidth="1"/>
    <col min="7428" max="7428" width="28.42578125" style="437" customWidth="1"/>
    <col min="7429" max="7429" width="29.7109375" style="437" customWidth="1"/>
    <col min="7430" max="7680" width="11.42578125" style="437"/>
    <col min="7681" max="7681" width="0.7109375" style="437" customWidth="1"/>
    <col min="7682" max="7682" width="5.140625" style="437" customWidth="1"/>
    <col min="7683" max="7683" width="26.85546875" style="437" customWidth="1"/>
    <col min="7684" max="7684" width="28.42578125" style="437" customWidth="1"/>
    <col min="7685" max="7685" width="29.7109375" style="437" customWidth="1"/>
    <col min="7686" max="7936" width="11.42578125" style="437"/>
    <col min="7937" max="7937" width="0.7109375" style="437" customWidth="1"/>
    <col min="7938" max="7938" width="5.140625" style="437" customWidth="1"/>
    <col min="7939" max="7939" width="26.85546875" style="437" customWidth="1"/>
    <col min="7940" max="7940" width="28.42578125" style="437" customWidth="1"/>
    <col min="7941" max="7941" width="29.7109375" style="437" customWidth="1"/>
    <col min="7942" max="8192" width="11.42578125" style="437"/>
    <col min="8193" max="8193" width="0.7109375" style="437" customWidth="1"/>
    <col min="8194" max="8194" width="5.140625" style="437" customWidth="1"/>
    <col min="8195" max="8195" width="26.85546875" style="437" customWidth="1"/>
    <col min="8196" max="8196" width="28.42578125" style="437" customWidth="1"/>
    <col min="8197" max="8197" width="29.7109375" style="437" customWidth="1"/>
    <col min="8198" max="8448" width="11.42578125" style="437"/>
    <col min="8449" max="8449" width="0.7109375" style="437" customWidth="1"/>
    <col min="8450" max="8450" width="5.140625" style="437" customWidth="1"/>
    <col min="8451" max="8451" width="26.85546875" style="437" customWidth="1"/>
    <col min="8452" max="8452" width="28.42578125" style="437" customWidth="1"/>
    <col min="8453" max="8453" width="29.7109375" style="437" customWidth="1"/>
    <col min="8454" max="8704" width="11.42578125" style="437"/>
    <col min="8705" max="8705" width="0.7109375" style="437" customWidth="1"/>
    <col min="8706" max="8706" width="5.140625" style="437" customWidth="1"/>
    <col min="8707" max="8707" width="26.85546875" style="437" customWidth="1"/>
    <col min="8708" max="8708" width="28.42578125" style="437" customWidth="1"/>
    <col min="8709" max="8709" width="29.7109375" style="437" customWidth="1"/>
    <col min="8710" max="8960" width="11.42578125" style="437"/>
    <col min="8961" max="8961" width="0.7109375" style="437" customWidth="1"/>
    <col min="8962" max="8962" width="5.140625" style="437" customWidth="1"/>
    <col min="8963" max="8963" width="26.85546875" style="437" customWidth="1"/>
    <col min="8964" max="8964" width="28.42578125" style="437" customWidth="1"/>
    <col min="8965" max="8965" width="29.7109375" style="437" customWidth="1"/>
    <col min="8966" max="9216" width="11.42578125" style="437"/>
    <col min="9217" max="9217" width="0.7109375" style="437" customWidth="1"/>
    <col min="9218" max="9218" width="5.140625" style="437" customWidth="1"/>
    <col min="9219" max="9219" width="26.85546875" style="437" customWidth="1"/>
    <col min="9220" max="9220" width="28.42578125" style="437" customWidth="1"/>
    <col min="9221" max="9221" width="29.7109375" style="437" customWidth="1"/>
    <col min="9222" max="9472" width="11.42578125" style="437"/>
    <col min="9473" max="9473" width="0.7109375" style="437" customWidth="1"/>
    <col min="9474" max="9474" width="5.140625" style="437" customWidth="1"/>
    <col min="9475" max="9475" width="26.85546875" style="437" customWidth="1"/>
    <col min="9476" max="9476" width="28.42578125" style="437" customWidth="1"/>
    <col min="9477" max="9477" width="29.7109375" style="437" customWidth="1"/>
    <col min="9478" max="9728" width="11.42578125" style="437"/>
    <col min="9729" max="9729" width="0.7109375" style="437" customWidth="1"/>
    <col min="9730" max="9730" width="5.140625" style="437" customWidth="1"/>
    <col min="9731" max="9731" width="26.85546875" style="437" customWidth="1"/>
    <col min="9732" max="9732" width="28.42578125" style="437" customWidth="1"/>
    <col min="9733" max="9733" width="29.7109375" style="437" customWidth="1"/>
    <col min="9734" max="9984" width="11.42578125" style="437"/>
    <col min="9985" max="9985" width="0.7109375" style="437" customWidth="1"/>
    <col min="9986" max="9986" width="5.140625" style="437" customWidth="1"/>
    <col min="9987" max="9987" width="26.85546875" style="437" customWidth="1"/>
    <col min="9988" max="9988" width="28.42578125" style="437" customWidth="1"/>
    <col min="9989" max="9989" width="29.7109375" style="437" customWidth="1"/>
    <col min="9990" max="10240" width="11.42578125" style="437"/>
    <col min="10241" max="10241" width="0.7109375" style="437" customWidth="1"/>
    <col min="10242" max="10242" width="5.140625" style="437" customWidth="1"/>
    <col min="10243" max="10243" width="26.85546875" style="437" customWidth="1"/>
    <col min="10244" max="10244" width="28.42578125" style="437" customWidth="1"/>
    <col min="10245" max="10245" width="29.7109375" style="437" customWidth="1"/>
    <col min="10246" max="10496" width="11.42578125" style="437"/>
    <col min="10497" max="10497" width="0.7109375" style="437" customWidth="1"/>
    <col min="10498" max="10498" width="5.140625" style="437" customWidth="1"/>
    <col min="10499" max="10499" width="26.85546875" style="437" customWidth="1"/>
    <col min="10500" max="10500" width="28.42578125" style="437" customWidth="1"/>
    <col min="10501" max="10501" width="29.7109375" style="437" customWidth="1"/>
    <col min="10502" max="10752" width="11.42578125" style="437"/>
    <col min="10753" max="10753" width="0.7109375" style="437" customWidth="1"/>
    <col min="10754" max="10754" width="5.140625" style="437" customWidth="1"/>
    <col min="10755" max="10755" width="26.85546875" style="437" customWidth="1"/>
    <col min="10756" max="10756" width="28.42578125" style="437" customWidth="1"/>
    <col min="10757" max="10757" width="29.7109375" style="437" customWidth="1"/>
    <col min="10758" max="11008" width="11.42578125" style="437"/>
    <col min="11009" max="11009" width="0.7109375" style="437" customWidth="1"/>
    <col min="11010" max="11010" width="5.140625" style="437" customWidth="1"/>
    <col min="11011" max="11011" width="26.85546875" style="437" customWidth="1"/>
    <col min="11012" max="11012" width="28.42578125" style="437" customWidth="1"/>
    <col min="11013" max="11013" width="29.7109375" style="437" customWidth="1"/>
    <col min="11014" max="11264" width="11.42578125" style="437"/>
    <col min="11265" max="11265" width="0.7109375" style="437" customWidth="1"/>
    <col min="11266" max="11266" width="5.140625" style="437" customWidth="1"/>
    <col min="11267" max="11267" width="26.85546875" style="437" customWidth="1"/>
    <col min="11268" max="11268" width="28.42578125" style="437" customWidth="1"/>
    <col min="11269" max="11269" width="29.7109375" style="437" customWidth="1"/>
    <col min="11270" max="11520" width="11.42578125" style="437"/>
    <col min="11521" max="11521" width="0.7109375" style="437" customWidth="1"/>
    <col min="11522" max="11522" width="5.140625" style="437" customWidth="1"/>
    <col min="11523" max="11523" width="26.85546875" style="437" customWidth="1"/>
    <col min="11524" max="11524" width="28.42578125" style="437" customWidth="1"/>
    <col min="11525" max="11525" width="29.7109375" style="437" customWidth="1"/>
    <col min="11526" max="11776" width="11.42578125" style="437"/>
    <col min="11777" max="11777" width="0.7109375" style="437" customWidth="1"/>
    <col min="11778" max="11778" width="5.140625" style="437" customWidth="1"/>
    <col min="11779" max="11779" width="26.85546875" style="437" customWidth="1"/>
    <col min="11780" max="11780" width="28.42578125" style="437" customWidth="1"/>
    <col min="11781" max="11781" width="29.7109375" style="437" customWidth="1"/>
    <col min="11782" max="12032" width="11.42578125" style="437"/>
    <col min="12033" max="12033" width="0.7109375" style="437" customWidth="1"/>
    <col min="12034" max="12034" width="5.140625" style="437" customWidth="1"/>
    <col min="12035" max="12035" width="26.85546875" style="437" customWidth="1"/>
    <col min="12036" max="12036" width="28.42578125" style="437" customWidth="1"/>
    <col min="12037" max="12037" width="29.7109375" style="437" customWidth="1"/>
    <col min="12038" max="12288" width="11.42578125" style="437"/>
    <col min="12289" max="12289" width="0.7109375" style="437" customWidth="1"/>
    <col min="12290" max="12290" width="5.140625" style="437" customWidth="1"/>
    <col min="12291" max="12291" width="26.85546875" style="437" customWidth="1"/>
    <col min="12292" max="12292" width="28.42578125" style="437" customWidth="1"/>
    <col min="12293" max="12293" width="29.7109375" style="437" customWidth="1"/>
    <col min="12294" max="12544" width="11.42578125" style="437"/>
    <col min="12545" max="12545" width="0.7109375" style="437" customWidth="1"/>
    <col min="12546" max="12546" width="5.140625" style="437" customWidth="1"/>
    <col min="12547" max="12547" width="26.85546875" style="437" customWidth="1"/>
    <col min="12548" max="12548" width="28.42578125" style="437" customWidth="1"/>
    <col min="12549" max="12549" width="29.7109375" style="437" customWidth="1"/>
    <col min="12550" max="12800" width="11.42578125" style="437"/>
    <col min="12801" max="12801" width="0.7109375" style="437" customWidth="1"/>
    <col min="12802" max="12802" width="5.140625" style="437" customWidth="1"/>
    <col min="12803" max="12803" width="26.85546875" style="437" customWidth="1"/>
    <col min="12804" max="12804" width="28.42578125" style="437" customWidth="1"/>
    <col min="12805" max="12805" width="29.7109375" style="437" customWidth="1"/>
    <col min="12806" max="13056" width="11.42578125" style="437"/>
    <col min="13057" max="13057" width="0.7109375" style="437" customWidth="1"/>
    <col min="13058" max="13058" width="5.140625" style="437" customWidth="1"/>
    <col min="13059" max="13059" width="26.85546875" style="437" customWidth="1"/>
    <col min="13060" max="13060" width="28.42578125" style="437" customWidth="1"/>
    <col min="13061" max="13061" width="29.7109375" style="437" customWidth="1"/>
    <col min="13062" max="13312" width="11.42578125" style="437"/>
    <col min="13313" max="13313" width="0.7109375" style="437" customWidth="1"/>
    <col min="13314" max="13314" width="5.140625" style="437" customWidth="1"/>
    <col min="13315" max="13315" width="26.85546875" style="437" customWidth="1"/>
    <col min="13316" max="13316" width="28.42578125" style="437" customWidth="1"/>
    <col min="13317" max="13317" width="29.7109375" style="437" customWidth="1"/>
    <col min="13318" max="13568" width="11.42578125" style="437"/>
    <col min="13569" max="13569" width="0.7109375" style="437" customWidth="1"/>
    <col min="13570" max="13570" width="5.140625" style="437" customWidth="1"/>
    <col min="13571" max="13571" width="26.85546875" style="437" customWidth="1"/>
    <col min="13572" max="13572" width="28.42578125" style="437" customWidth="1"/>
    <col min="13573" max="13573" width="29.7109375" style="437" customWidth="1"/>
    <col min="13574" max="13824" width="11.42578125" style="437"/>
    <col min="13825" max="13825" width="0.7109375" style="437" customWidth="1"/>
    <col min="13826" max="13826" width="5.140625" style="437" customWidth="1"/>
    <col min="13827" max="13827" width="26.85546875" style="437" customWidth="1"/>
    <col min="13828" max="13828" width="28.42578125" style="437" customWidth="1"/>
    <col min="13829" max="13829" width="29.7109375" style="437" customWidth="1"/>
    <col min="13830" max="14080" width="11.42578125" style="437"/>
    <col min="14081" max="14081" width="0.7109375" style="437" customWidth="1"/>
    <col min="14082" max="14082" width="5.140625" style="437" customWidth="1"/>
    <col min="14083" max="14083" width="26.85546875" style="437" customWidth="1"/>
    <col min="14084" max="14084" width="28.42578125" style="437" customWidth="1"/>
    <col min="14085" max="14085" width="29.7109375" style="437" customWidth="1"/>
    <col min="14086" max="14336" width="11.42578125" style="437"/>
    <col min="14337" max="14337" width="0.7109375" style="437" customWidth="1"/>
    <col min="14338" max="14338" width="5.140625" style="437" customWidth="1"/>
    <col min="14339" max="14339" width="26.85546875" style="437" customWidth="1"/>
    <col min="14340" max="14340" width="28.42578125" style="437" customWidth="1"/>
    <col min="14341" max="14341" width="29.7109375" style="437" customWidth="1"/>
    <col min="14342" max="14592" width="11.42578125" style="437"/>
    <col min="14593" max="14593" width="0.7109375" style="437" customWidth="1"/>
    <col min="14594" max="14594" width="5.140625" style="437" customWidth="1"/>
    <col min="14595" max="14595" width="26.85546875" style="437" customWidth="1"/>
    <col min="14596" max="14596" width="28.42578125" style="437" customWidth="1"/>
    <col min="14597" max="14597" width="29.7109375" style="437" customWidth="1"/>
    <col min="14598" max="14848" width="11.42578125" style="437"/>
    <col min="14849" max="14849" width="0.7109375" style="437" customWidth="1"/>
    <col min="14850" max="14850" width="5.140625" style="437" customWidth="1"/>
    <col min="14851" max="14851" width="26.85546875" style="437" customWidth="1"/>
    <col min="14852" max="14852" width="28.42578125" style="437" customWidth="1"/>
    <col min="14853" max="14853" width="29.7109375" style="437" customWidth="1"/>
    <col min="14854" max="15104" width="11.42578125" style="437"/>
    <col min="15105" max="15105" width="0.7109375" style="437" customWidth="1"/>
    <col min="15106" max="15106" width="5.140625" style="437" customWidth="1"/>
    <col min="15107" max="15107" width="26.85546875" style="437" customWidth="1"/>
    <col min="15108" max="15108" width="28.42578125" style="437" customWidth="1"/>
    <col min="15109" max="15109" width="29.7109375" style="437" customWidth="1"/>
    <col min="15110" max="15360" width="11.42578125" style="437"/>
    <col min="15361" max="15361" width="0.7109375" style="437" customWidth="1"/>
    <col min="15362" max="15362" width="5.140625" style="437" customWidth="1"/>
    <col min="15363" max="15363" width="26.85546875" style="437" customWidth="1"/>
    <col min="15364" max="15364" width="28.42578125" style="437" customWidth="1"/>
    <col min="15365" max="15365" width="29.7109375" style="437" customWidth="1"/>
    <col min="15366" max="15616" width="11.42578125" style="437"/>
    <col min="15617" max="15617" width="0.7109375" style="437" customWidth="1"/>
    <col min="15618" max="15618" width="5.140625" style="437" customWidth="1"/>
    <col min="15619" max="15619" width="26.85546875" style="437" customWidth="1"/>
    <col min="15620" max="15620" width="28.42578125" style="437" customWidth="1"/>
    <col min="15621" max="15621" width="29.7109375" style="437" customWidth="1"/>
    <col min="15622" max="15872" width="11.42578125" style="437"/>
    <col min="15873" max="15873" width="0.7109375" style="437" customWidth="1"/>
    <col min="15874" max="15874" width="5.140625" style="437" customWidth="1"/>
    <col min="15875" max="15875" width="26.85546875" style="437" customWidth="1"/>
    <col min="15876" max="15876" width="28.42578125" style="437" customWidth="1"/>
    <col min="15877" max="15877" width="29.7109375" style="437" customWidth="1"/>
    <col min="15878" max="16128" width="11.42578125" style="437"/>
    <col min="16129" max="16129" width="0.7109375" style="437" customWidth="1"/>
    <col min="16130" max="16130" width="5.140625" style="437" customWidth="1"/>
    <col min="16131" max="16131" width="26.85546875" style="437" customWidth="1"/>
    <col min="16132" max="16132" width="28.42578125" style="437" customWidth="1"/>
    <col min="16133" max="16133" width="29.7109375" style="437" customWidth="1"/>
    <col min="16134" max="16384" width="11.42578125" style="437"/>
  </cols>
  <sheetData>
    <row r="1" spans="2:7" ht="20.25">
      <c r="E1" s="2191">
        <v>107</v>
      </c>
    </row>
    <row r="2" spans="2:7" ht="15.75">
      <c r="B2" s="2452" t="s">
        <v>1305</v>
      </c>
      <c r="C2" s="2452"/>
      <c r="D2" s="2452"/>
      <c r="E2" s="2452"/>
      <c r="G2" s="739"/>
    </row>
    <row r="3" spans="2:7" ht="15" customHeight="1">
      <c r="B3" s="740"/>
      <c r="C3" s="2449" t="s">
        <v>1047</v>
      </c>
      <c r="D3" s="2449"/>
      <c r="E3" s="2449"/>
      <c r="F3" s="739"/>
      <c r="G3" s="739"/>
    </row>
    <row r="4" spans="2:7" ht="12" customHeight="1" thickBot="1">
      <c r="B4" s="741"/>
      <c r="C4" s="1478"/>
      <c r="D4" s="1491" t="s">
        <v>794</v>
      </c>
      <c r="E4" s="1478"/>
      <c r="F4" s="741"/>
      <c r="G4" s="741"/>
    </row>
    <row r="5" spans="2:7">
      <c r="C5" s="2453" t="s">
        <v>180</v>
      </c>
      <c r="D5" s="2455" t="s">
        <v>1048</v>
      </c>
      <c r="E5" s="2457" t="s">
        <v>1049</v>
      </c>
    </row>
    <row r="6" spans="2:7">
      <c r="C6" s="2454"/>
      <c r="D6" s="2456"/>
      <c r="E6" s="2458"/>
    </row>
    <row r="7" spans="2:7" ht="16.5">
      <c r="C7" s="1479">
        <v>1974</v>
      </c>
      <c r="D7" s="1480">
        <v>2457</v>
      </c>
      <c r="E7" s="1481">
        <v>4347</v>
      </c>
    </row>
    <row r="8" spans="2:7" ht="16.5">
      <c r="C8" s="1479">
        <v>1975</v>
      </c>
      <c r="D8" s="1480">
        <v>2434</v>
      </c>
      <c r="E8" s="1481">
        <v>3871</v>
      </c>
    </row>
    <row r="9" spans="2:7" ht="16.5">
      <c r="C9" s="1479">
        <v>1976</v>
      </c>
      <c r="D9" s="1480">
        <v>2555</v>
      </c>
      <c r="E9" s="1481">
        <v>4194</v>
      </c>
    </row>
    <row r="10" spans="2:7" ht="16.5">
      <c r="C10" s="1479">
        <v>1977</v>
      </c>
      <c r="D10" s="1480">
        <v>2536</v>
      </c>
      <c r="E10" s="1481">
        <v>4101</v>
      </c>
    </row>
    <row r="11" spans="2:7" ht="16.5">
      <c r="C11" s="1479">
        <v>1978</v>
      </c>
      <c r="D11" s="1480">
        <v>2327</v>
      </c>
      <c r="E11" s="1481">
        <v>3837</v>
      </c>
    </row>
    <row r="12" spans="2:7" ht="16.5">
      <c r="C12" s="1479">
        <v>1979</v>
      </c>
      <c r="D12" s="1480">
        <v>2116</v>
      </c>
      <c r="E12" s="1481">
        <v>3449</v>
      </c>
    </row>
    <row r="13" spans="2:7" ht="16.5">
      <c r="C13" s="1479">
        <v>1980</v>
      </c>
      <c r="D13" s="1480">
        <v>1985</v>
      </c>
      <c r="E13" s="1481">
        <v>3380</v>
      </c>
    </row>
    <row r="14" spans="2:7" ht="16.5">
      <c r="C14" s="1479">
        <v>1981</v>
      </c>
      <c r="D14" s="1480">
        <v>1045</v>
      </c>
      <c r="E14" s="1481">
        <v>3380</v>
      </c>
    </row>
    <row r="15" spans="2:7" ht="16.5">
      <c r="C15" s="1479">
        <v>1982</v>
      </c>
      <c r="D15" s="1480">
        <v>497</v>
      </c>
      <c r="E15" s="1481">
        <v>4108</v>
      </c>
    </row>
    <row r="16" spans="2:7" ht="16.5">
      <c r="C16" s="1479">
        <v>1983</v>
      </c>
      <c r="D16" s="1480">
        <v>301</v>
      </c>
      <c r="E16" s="1481">
        <v>4079</v>
      </c>
    </row>
    <row r="17" spans="3:5" ht="16.5">
      <c r="C17" s="1482">
        <v>1984</v>
      </c>
      <c r="D17" s="1483">
        <v>2104</v>
      </c>
      <c r="E17" s="1484">
        <v>3155</v>
      </c>
    </row>
    <row r="18" spans="3:5" ht="16.5">
      <c r="C18" s="1482">
        <v>1985</v>
      </c>
      <c r="D18" s="1483">
        <v>1544</v>
      </c>
      <c r="E18" s="1484">
        <v>2339</v>
      </c>
    </row>
    <row r="19" spans="3:5" ht="16.5">
      <c r="C19" s="1482">
        <v>1986</v>
      </c>
      <c r="D19" s="1483">
        <v>1477</v>
      </c>
      <c r="E19" s="1484">
        <v>2233</v>
      </c>
    </row>
    <row r="20" spans="3:5" ht="16.5">
      <c r="C20" s="1482">
        <v>1987</v>
      </c>
      <c r="D20" s="1483">
        <v>2086</v>
      </c>
      <c r="E20" s="1484">
        <v>2413</v>
      </c>
    </row>
    <row r="21" spans="3:5" ht="16.5">
      <c r="C21" s="1482">
        <v>1988</v>
      </c>
      <c r="D21" s="1483">
        <v>2229</v>
      </c>
      <c r="E21" s="1484">
        <v>2653</v>
      </c>
    </row>
    <row r="22" spans="3:5" ht="16.5">
      <c r="C22" s="1482">
        <v>1989</v>
      </c>
      <c r="D22" s="1483">
        <v>2444</v>
      </c>
      <c r="E22" s="1484">
        <v>2753</v>
      </c>
    </row>
    <row r="23" spans="3:5" ht="16.5">
      <c r="C23" s="1482">
        <v>1990</v>
      </c>
      <c r="D23" s="1483">
        <v>2245</v>
      </c>
      <c r="E23" s="1484">
        <v>2780</v>
      </c>
    </row>
    <row r="24" spans="3:5" ht="16.5">
      <c r="C24" s="1482">
        <v>1991</v>
      </c>
      <c r="D24" s="1483">
        <v>2002</v>
      </c>
      <c r="E24" s="1484">
        <v>2942</v>
      </c>
    </row>
    <row r="25" spans="3:5" ht="16.5">
      <c r="C25" s="1482">
        <v>1992</v>
      </c>
      <c r="D25" s="1483">
        <v>1797</v>
      </c>
      <c r="E25" s="1484">
        <v>2557</v>
      </c>
    </row>
    <row r="26" spans="3:5" ht="16.5">
      <c r="C26" s="1482">
        <v>1993</v>
      </c>
      <c r="D26" s="1483">
        <v>1468</v>
      </c>
      <c r="E26" s="1484">
        <v>2055</v>
      </c>
    </row>
    <row r="27" spans="3:5" ht="16.5">
      <c r="C27" s="1482">
        <v>1994</v>
      </c>
      <c r="D27" s="1483">
        <v>850</v>
      </c>
      <c r="E27" s="1484">
        <v>1182</v>
      </c>
    </row>
    <row r="28" spans="3:5" ht="16.5">
      <c r="C28" s="1482">
        <v>1995</v>
      </c>
      <c r="D28" s="1483">
        <v>559</v>
      </c>
      <c r="E28" s="1484">
        <v>802</v>
      </c>
    </row>
    <row r="29" spans="3:5" ht="16.5">
      <c r="C29" s="1482">
        <v>1996</v>
      </c>
      <c r="D29" s="1483">
        <v>608</v>
      </c>
      <c r="E29" s="1484">
        <v>894</v>
      </c>
    </row>
    <row r="30" spans="3:5" ht="16.5">
      <c r="C30" s="1482">
        <v>1997</v>
      </c>
      <c r="D30" s="1483">
        <v>561</v>
      </c>
      <c r="E30" s="1484">
        <v>841</v>
      </c>
    </row>
    <row r="31" spans="3:5" ht="16.5">
      <c r="C31" s="1482">
        <v>1998</v>
      </c>
      <c r="D31" s="1483">
        <v>628</v>
      </c>
      <c r="E31" s="1484">
        <v>1029</v>
      </c>
    </row>
    <row r="32" spans="3:5" ht="16.5">
      <c r="C32" s="1482">
        <v>1999</v>
      </c>
      <c r="D32" s="1483">
        <v>768</v>
      </c>
      <c r="E32" s="1484">
        <v>1373</v>
      </c>
    </row>
    <row r="33" spans="3:5" ht="16.5">
      <c r="C33" s="1482">
        <v>2000</v>
      </c>
      <c r="D33" s="1483">
        <v>883</v>
      </c>
      <c r="E33" s="1484">
        <v>1644</v>
      </c>
    </row>
    <row r="34" spans="3:5" ht="16.5">
      <c r="C34" s="1485">
        <v>2001</v>
      </c>
      <c r="D34" s="1486">
        <v>964</v>
      </c>
      <c r="E34" s="1484">
        <v>1872</v>
      </c>
    </row>
    <row r="35" spans="3:5" ht="16.5">
      <c r="C35" s="1485">
        <v>2002</v>
      </c>
      <c r="D35" s="1486">
        <v>1318</v>
      </c>
      <c r="E35" s="1487">
        <v>2574</v>
      </c>
    </row>
    <row r="36" spans="3:5" ht="16.5">
      <c r="C36" s="1485">
        <v>2003</v>
      </c>
      <c r="D36" s="1486">
        <v>1418</v>
      </c>
      <c r="E36" s="1487">
        <v>2937</v>
      </c>
    </row>
    <row r="37" spans="3:5" ht="16.5">
      <c r="C37" s="1485">
        <v>2004</v>
      </c>
      <c r="D37" s="1486">
        <v>1230</v>
      </c>
      <c r="E37" s="1487">
        <v>2433</v>
      </c>
    </row>
    <row r="38" spans="3:5" ht="16.5">
      <c r="C38" s="1485">
        <v>2005</v>
      </c>
      <c r="D38" s="1486">
        <v>1379</v>
      </c>
      <c r="E38" s="1487">
        <v>2612</v>
      </c>
    </row>
    <row r="39" spans="3:5" ht="16.5">
      <c r="C39" s="1485">
        <v>2006</v>
      </c>
      <c r="D39" s="1486">
        <v>1361</v>
      </c>
      <c r="E39" s="1487">
        <v>2311</v>
      </c>
    </row>
    <row r="40" spans="3:5" ht="16.5">
      <c r="C40" s="1485">
        <v>2007</v>
      </c>
      <c r="D40" s="1486">
        <v>1295</v>
      </c>
      <c r="E40" s="1487">
        <v>2085</v>
      </c>
    </row>
    <row r="41" spans="3:5" ht="16.5">
      <c r="C41" s="1485">
        <v>2008</v>
      </c>
      <c r="D41" s="1486">
        <v>1106</v>
      </c>
      <c r="E41" s="1487">
        <v>1632</v>
      </c>
    </row>
    <row r="42" spans="3:5" ht="16.5">
      <c r="C42" s="1485">
        <v>2009</v>
      </c>
      <c r="D42" s="1486">
        <v>1123</v>
      </c>
      <c r="E42" s="1487">
        <v>1643</v>
      </c>
    </row>
    <row r="43" spans="3:5" ht="16.5">
      <c r="C43" s="1485">
        <v>2010</v>
      </c>
      <c r="D43" s="1486">
        <v>1301</v>
      </c>
      <c r="E43" s="1487">
        <v>1952</v>
      </c>
    </row>
    <row r="44" spans="3:5" ht="16.5">
      <c r="C44" s="1485">
        <v>2011</v>
      </c>
      <c r="D44" s="1486">
        <v>1203</v>
      </c>
      <c r="E44" s="1487">
        <v>1747</v>
      </c>
    </row>
    <row r="45" spans="3:5" ht="16.5">
      <c r="C45" s="1485">
        <v>2012</v>
      </c>
      <c r="D45" s="1486">
        <v>1339</v>
      </c>
      <c r="E45" s="1487">
        <v>1881</v>
      </c>
    </row>
    <row r="46" spans="3:5" ht="16.5">
      <c r="C46" s="1485">
        <v>2013</v>
      </c>
      <c r="D46" s="1486">
        <v>1355</v>
      </c>
      <c r="E46" s="1487">
        <v>1756</v>
      </c>
    </row>
    <row r="47" spans="3:5" ht="16.5">
      <c r="C47" s="1488">
        <v>2014</v>
      </c>
      <c r="D47" s="1489">
        <v>1426</v>
      </c>
      <c r="E47" s="1490">
        <v>1952</v>
      </c>
    </row>
    <row r="48" spans="3:5">
      <c r="C48" s="2459" t="s">
        <v>450</v>
      </c>
      <c r="D48" s="2460">
        <f>SUM(D7:D47)</f>
        <v>60324</v>
      </c>
      <c r="E48" s="2462">
        <f>SUM(E7:E47)</f>
        <v>101778</v>
      </c>
    </row>
    <row r="49" spans="2:6" ht="10.5" customHeight="1" thickBot="1">
      <c r="B49" s="742"/>
      <c r="C49" s="2445"/>
      <c r="D49" s="2461"/>
      <c r="E49" s="2447"/>
    </row>
    <row r="50" spans="2:6">
      <c r="B50" s="478"/>
      <c r="C50" s="2437" t="s">
        <v>1050</v>
      </c>
      <c r="D50" s="2437"/>
      <c r="E50" s="2437"/>
      <c r="F50" s="470"/>
    </row>
    <row r="51" spans="2:6" ht="20.25">
      <c r="B51" s="742"/>
      <c r="C51" s="470"/>
      <c r="D51" s="470"/>
      <c r="E51" s="2196">
        <v>108</v>
      </c>
    </row>
  </sheetData>
  <mergeCells count="9">
    <mergeCell ref="C50:E50"/>
    <mergeCell ref="B2:E2"/>
    <mergeCell ref="C3:E3"/>
    <mergeCell ref="C5:C6"/>
    <mergeCell ref="D5:D6"/>
    <mergeCell ref="E5:E6"/>
    <mergeCell ref="C48:C49"/>
    <mergeCell ref="D48:D49"/>
    <mergeCell ref="E48:E49"/>
  </mergeCells>
  <printOptions horizontalCentered="1" verticalCentered="1"/>
  <pageMargins left="0.28999999999999998" right="0" top="0.38" bottom="0.41" header="0.35" footer="0.26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theme="9"/>
  </sheetPr>
  <dimension ref="A1:I34"/>
  <sheetViews>
    <sheetView view="pageLayout" topLeftCell="C4" workbookViewId="0">
      <selection activeCell="G61" sqref="A61:G252"/>
    </sheetView>
  </sheetViews>
  <sheetFormatPr baseColWidth="10" defaultColWidth="11.42578125" defaultRowHeight="12.75"/>
  <cols>
    <col min="1" max="1" width="12.7109375" style="437" hidden="1" customWidth="1"/>
    <col min="2" max="2" width="0.42578125" style="437" hidden="1" customWidth="1"/>
    <col min="3" max="3" width="5.7109375" style="437" customWidth="1"/>
    <col min="4" max="4" width="35" style="437" customWidth="1"/>
    <col min="5" max="5" width="36" style="437" customWidth="1"/>
    <col min="6" max="6" width="35.7109375" style="437" customWidth="1"/>
    <col min="7" max="7" width="21.28515625" style="437" customWidth="1"/>
    <col min="8" max="253" width="11.42578125" style="437"/>
    <col min="254" max="254" width="0" style="437" hidden="1" customWidth="1"/>
    <col min="255" max="255" width="0.140625" style="437" customWidth="1"/>
    <col min="256" max="256" width="21.140625" style="437" customWidth="1"/>
    <col min="257" max="259" width="19" style="437" customWidth="1"/>
    <col min="260" max="260" width="20.140625" style="437" customWidth="1"/>
    <col min="261" max="261" width="12.7109375" style="437" customWidth="1"/>
    <col min="262" max="509" width="11.42578125" style="437"/>
    <col min="510" max="510" width="0" style="437" hidden="1" customWidth="1"/>
    <col min="511" max="511" width="0.140625" style="437" customWidth="1"/>
    <col min="512" max="512" width="21.140625" style="437" customWidth="1"/>
    <col min="513" max="515" width="19" style="437" customWidth="1"/>
    <col min="516" max="516" width="20.140625" style="437" customWidth="1"/>
    <col min="517" max="517" width="12.7109375" style="437" customWidth="1"/>
    <col min="518" max="765" width="11.42578125" style="437"/>
    <col min="766" max="766" width="0" style="437" hidden="1" customWidth="1"/>
    <col min="767" max="767" width="0.140625" style="437" customWidth="1"/>
    <col min="768" max="768" width="21.140625" style="437" customWidth="1"/>
    <col min="769" max="771" width="19" style="437" customWidth="1"/>
    <col min="772" max="772" width="20.140625" style="437" customWidth="1"/>
    <col min="773" max="773" width="12.7109375" style="437" customWidth="1"/>
    <col min="774" max="1021" width="11.42578125" style="437"/>
    <col min="1022" max="1022" width="0" style="437" hidden="1" customWidth="1"/>
    <col min="1023" max="1023" width="0.140625" style="437" customWidth="1"/>
    <col min="1024" max="1024" width="21.140625" style="437" customWidth="1"/>
    <col min="1025" max="1027" width="19" style="437" customWidth="1"/>
    <col min="1028" max="1028" width="20.140625" style="437" customWidth="1"/>
    <col min="1029" max="1029" width="12.7109375" style="437" customWidth="1"/>
    <col min="1030" max="1277" width="11.42578125" style="437"/>
    <col min="1278" max="1278" width="0" style="437" hidden="1" customWidth="1"/>
    <col min="1279" max="1279" width="0.140625" style="437" customWidth="1"/>
    <col min="1280" max="1280" width="21.140625" style="437" customWidth="1"/>
    <col min="1281" max="1283" width="19" style="437" customWidth="1"/>
    <col min="1284" max="1284" width="20.140625" style="437" customWidth="1"/>
    <col min="1285" max="1285" width="12.7109375" style="437" customWidth="1"/>
    <col min="1286" max="1533" width="11.42578125" style="437"/>
    <col min="1534" max="1534" width="0" style="437" hidden="1" customWidth="1"/>
    <col min="1535" max="1535" width="0.140625" style="437" customWidth="1"/>
    <col min="1536" max="1536" width="21.140625" style="437" customWidth="1"/>
    <col min="1537" max="1539" width="19" style="437" customWidth="1"/>
    <col min="1540" max="1540" width="20.140625" style="437" customWidth="1"/>
    <col min="1541" max="1541" width="12.7109375" style="437" customWidth="1"/>
    <col min="1542" max="1789" width="11.42578125" style="437"/>
    <col min="1790" max="1790" width="0" style="437" hidden="1" customWidth="1"/>
    <col min="1791" max="1791" width="0.140625" style="437" customWidth="1"/>
    <col min="1792" max="1792" width="21.140625" style="437" customWidth="1"/>
    <col min="1793" max="1795" width="19" style="437" customWidth="1"/>
    <col min="1796" max="1796" width="20.140625" style="437" customWidth="1"/>
    <col min="1797" max="1797" width="12.7109375" style="437" customWidth="1"/>
    <col min="1798" max="2045" width="11.42578125" style="437"/>
    <col min="2046" max="2046" width="0" style="437" hidden="1" customWidth="1"/>
    <col min="2047" max="2047" width="0.140625" style="437" customWidth="1"/>
    <col min="2048" max="2048" width="21.140625" style="437" customWidth="1"/>
    <col min="2049" max="2051" width="19" style="437" customWidth="1"/>
    <col min="2052" max="2052" width="20.140625" style="437" customWidth="1"/>
    <col min="2053" max="2053" width="12.7109375" style="437" customWidth="1"/>
    <col min="2054" max="2301" width="11.42578125" style="437"/>
    <col min="2302" max="2302" width="0" style="437" hidden="1" customWidth="1"/>
    <col min="2303" max="2303" width="0.140625" style="437" customWidth="1"/>
    <col min="2304" max="2304" width="21.140625" style="437" customWidth="1"/>
    <col min="2305" max="2307" width="19" style="437" customWidth="1"/>
    <col min="2308" max="2308" width="20.140625" style="437" customWidth="1"/>
    <col min="2309" max="2309" width="12.7109375" style="437" customWidth="1"/>
    <col min="2310" max="2557" width="11.42578125" style="437"/>
    <col min="2558" max="2558" width="0" style="437" hidden="1" customWidth="1"/>
    <col min="2559" max="2559" width="0.140625" style="437" customWidth="1"/>
    <col min="2560" max="2560" width="21.140625" style="437" customWidth="1"/>
    <col min="2561" max="2563" width="19" style="437" customWidth="1"/>
    <col min="2564" max="2564" width="20.140625" style="437" customWidth="1"/>
    <col min="2565" max="2565" width="12.7109375" style="437" customWidth="1"/>
    <col min="2566" max="2813" width="11.42578125" style="437"/>
    <col min="2814" max="2814" width="0" style="437" hidden="1" customWidth="1"/>
    <col min="2815" max="2815" width="0.140625" style="437" customWidth="1"/>
    <col min="2816" max="2816" width="21.140625" style="437" customWidth="1"/>
    <col min="2817" max="2819" width="19" style="437" customWidth="1"/>
    <col min="2820" max="2820" width="20.140625" style="437" customWidth="1"/>
    <col min="2821" max="2821" width="12.7109375" style="437" customWidth="1"/>
    <col min="2822" max="3069" width="11.42578125" style="437"/>
    <col min="3070" max="3070" width="0" style="437" hidden="1" customWidth="1"/>
    <col min="3071" max="3071" width="0.140625" style="437" customWidth="1"/>
    <col min="3072" max="3072" width="21.140625" style="437" customWidth="1"/>
    <col min="3073" max="3075" width="19" style="437" customWidth="1"/>
    <col min="3076" max="3076" width="20.140625" style="437" customWidth="1"/>
    <col min="3077" max="3077" width="12.7109375" style="437" customWidth="1"/>
    <col min="3078" max="3325" width="11.42578125" style="437"/>
    <col min="3326" max="3326" width="0" style="437" hidden="1" customWidth="1"/>
    <col min="3327" max="3327" width="0.140625" style="437" customWidth="1"/>
    <col min="3328" max="3328" width="21.140625" style="437" customWidth="1"/>
    <col min="3329" max="3331" width="19" style="437" customWidth="1"/>
    <col min="3332" max="3332" width="20.140625" style="437" customWidth="1"/>
    <col min="3333" max="3333" width="12.7109375" style="437" customWidth="1"/>
    <col min="3334" max="3581" width="11.42578125" style="437"/>
    <col min="3582" max="3582" width="0" style="437" hidden="1" customWidth="1"/>
    <col min="3583" max="3583" width="0.140625" style="437" customWidth="1"/>
    <col min="3584" max="3584" width="21.140625" style="437" customWidth="1"/>
    <col min="3585" max="3587" width="19" style="437" customWidth="1"/>
    <col min="3588" max="3588" width="20.140625" style="437" customWidth="1"/>
    <col min="3589" max="3589" width="12.7109375" style="437" customWidth="1"/>
    <col min="3590" max="3837" width="11.42578125" style="437"/>
    <col min="3838" max="3838" width="0" style="437" hidden="1" customWidth="1"/>
    <col min="3839" max="3839" width="0.140625" style="437" customWidth="1"/>
    <col min="3840" max="3840" width="21.140625" style="437" customWidth="1"/>
    <col min="3841" max="3843" width="19" style="437" customWidth="1"/>
    <col min="3844" max="3844" width="20.140625" style="437" customWidth="1"/>
    <col min="3845" max="3845" width="12.7109375" style="437" customWidth="1"/>
    <col min="3846" max="4093" width="11.42578125" style="437"/>
    <col min="4094" max="4094" width="0" style="437" hidden="1" customWidth="1"/>
    <col min="4095" max="4095" width="0.140625" style="437" customWidth="1"/>
    <col min="4096" max="4096" width="21.140625" style="437" customWidth="1"/>
    <col min="4097" max="4099" width="19" style="437" customWidth="1"/>
    <col min="4100" max="4100" width="20.140625" style="437" customWidth="1"/>
    <col min="4101" max="4101" width="12.7109375" style="437" customWidth="1"/>
    <col min="4102" max="4349" width="11.42578125" style="437"/>
    <col min="4350" max="4350" width="0" style="437" hidden="1" customWidth="1"/>
    <col min="4351" max="4351" width="0.140625" style="437" customWidth="1"/>
    <col min="4352" max="4352" width="21.140625" style="437" customWidth="1"/>
    <col min="4353" max="4355" width="19" style="437" customWidth="1"/>
    <col min="4356" max="4356" width="20.140625" style="437" customWidth="1"/>
    <col min="4357" max="4357" width="12.7109375" style="437" customWidth="1"/>
    <col min="4358" max="4605" width="11.42578125" style="437"/>
    <col min="4606" max="4606" width="0" style="437" hidden="1" customWidth="1"/>
    <col min="4607" max="4607" width="0.140625" style="437" customWidth="1"/>
    <col min="4608" max="4608" width="21.140625" style="437" customWidth="1"/>
    <col min="4609" max="4611" width="19" style="437" customWidth="1"/>
    <col min="4612" max="4612" width="20.140625" style="437" customWidth="1"/>
    <col min="4613" max="4613" width="12.7109375" style="437" customWidth="1"/>
    <col min="4614" max="4861" width="11.42578125" style="437"/>
    <col min="4862" max="4862" width="0" style="437" hidden="1" customWidth="1"/>
    <col min="4863" max="4863" width="0.140625" style="437" customWidth="1"/>
    <col min="4864" max="4864" width="21.140625" style="437" customWidth="1"/>
    <col min="4865" max="4867" width="19" style="437" customWidth="1"/>
    <col min="4868" max="4868" width="20.140625" style="437" customWidth="1"/>
    <col min="4869" max="4869" width="12.7109375" style="437" customWidth="1"/>
    <col min="4870" max="5117" width="11.42578125" style="437"/>
    <col min="5118" max="5118" width="0" style="437" hidden="1" customWidth="1"/>
    <col min="5119" max="5119" width="0.140625" style="437" customWidth="1"/>
    <col min="5120" max="5120" width="21.140625" style="437" customWidth="1"/>
    <col min="5121" max="5123" width="19" style="437" customWidth="1"/>
    <col min="5124" max="5124" width="20.140625" style="437" customWidth="1"/>
    <col min="5125" max="5125" width="12.7109375" style="437" customWidth="1"/>
    <col min="5126" max="5373" width="11.42578125" style="437"/>
    <col min="5374" max="5374" width="0" style="437" hidden="1" customWidth="1"/>
    <col min="5375" max="5375" width="0.140625" style="437" customWidth="1"/>
    <col min="5376" max="5376" width="21.140625" style="437" customWidth="1"/>
    <col min="5377" max="5379" width="19" style="437" customWidth="1"/>
    <col min="5380" max="5380" width="20.140625" style="437" customWidth="1"/>
    <col min="5381" max="5381" width="12.7109375" style="437" customWidth="1"/>
    <col min="5382" max="5629" width="11.42578125" style="437"/>
    <col min="5630" max="5630" width="0" style="437" hidden="1" customWidth="1"/>
    <col min="5631" max="5631" width="0.140625" style="437" customWidth="1"/>
    <col min="5632" max="5632" width="21.140625" style="437" customWidth="1"/>
    <col min="5633" max="5635" width="19" style="437" customWidth="1"/>
    <col min="5636" max="5636" width="20.140625" style="437" customWidth="1"/>
    <col min="5637" max="5637" width="12.7109375" style="437" customWidth="1"/>
    <col min="5638" max="5885" width="11.42578125" style="437"/>
    <col min="5886" max="5886" width="0" style="437" hidden="1" customWidth="1"/>
    <col min="5887" max="5887" width="0.140625" style="437" customWidth="1"/>
    <col min="5888" max="5888" width="21.140625" style="437" customWidth="1"/>
    <col min="5889" max="5891" width="19" style="437" customWidth="1"/>
    <col min="5892" max="5892" width="20.140625" style="437" customWidth="1"/>
    <col min="5893" max="5893" width="12.7109375" style="437" customWidth="1"/>
    <col min="5894" max="6141" width="11.42578125" style="437"/>
    <col min="6142" max="6142" width="0" style="437" hidden="1" customWidth="1"/>
    <col min="6143" max="6143" width="0.140625" style="437" customWidth="1"/>
    <col min="6144" max="6144" width="21.140625" style="437" customWidth="1"/>
    <col min="6145" max="6147" width="19" style="437" customWidth="1"/>
    <col min="6148" max="6148" width="20.140625" style="437" customWidth="1"/>
    <col min="6149" max="6149" width="12.7109375" style="437" customWidth="1"/>
    <col min="6150" max="6397" width="11.42578125" style="437"/>
    <col min="6398" max="6398" width="0" style="437" hidden="1" customWidth="1"/>
    <col min="6399" max="6399" width="0.140625" style="437" customWidth="1"/>
    <col min="6400" max="6400" width="21.140625" style="437" customWidth="1"/>
    <col min="6401" max="6403" width="19" style="437" customWidth="1"/>
    <col min="6404" max="6404" width="20.140625" style="437" customWidth="1"/>
    <col min="6405" max="6405" width="12.7109375" style="437" customWidth="1"/>
    <col min="6406" max="6653" width="11.42578125" style="437"/>
    <col min="6654" max="6654" width="0" style="437" hidden="1" customWidth="1"/>
    <col min="6655" max="6655" width="0.140625" style="437" customWidth="1"/>
    <col min="6656" max="6656" width="21.140625" style="437" customWidth="1"/>
    <col min="6657" max="6659" width="19" style="437" customWidth="1"/>
    <col min="6660" max="6660" width="20.140625" style="437" customWidth="1"/>
    <col min="6661" max="6661" width="12.7109375" style="437" customWidth="1"/>
    <col min="6662" max="6909" width="11.42578125" style="437"/>
    <col min="6910" max="6910" width="0" style="437" hidden="1" customWidth="1"/>
    <col min="6911" max="6911" width="0.140625" style="437" customWidth="1"/>
    <col min="6912" max="6912" width="21.140625" style="437" customWidth="1"/>
    <col min="6913" max="6915" width="19" style="437" customWidth="1"/>
    <col min="6916" max="6916" width="20.140625" style="437" customWidth="1"/>
    <col min="6917" max="6917" width="12.7109375" style="437" customWidth="1"/>
    <col min="6918" max="7165" width="11.42578125" style="437"/>
    <col min="7166" max="7166" width="0" style="437" hidden="1" customWidth="1"/>
    <col min="7167" max="7167" width="0.140625" style="437" customWidth="1"/>
    <col min="7168" max="7168" width="21.140625" style="437" customWidth="1"/>
    <col min="7169" max="7171" width="19" style="437" customWidth="1"/>
    <col min="7172" max="7172" width="20.140625" style="437" customWidth="1"/>
    <col min="7173" max="7173" width="12.7109375" style="437" customWidth="1"/>
    <col min="7174" max="7421" width="11.42578125" style="437"/>
    <col min="7422" max="7422" width="0" style="437" hidden="1" customWidth="1"/>
    <col min="7423" max="7423" width="0.140625" style="437" customWidth="1"/>
    <col min="7424" max="7424" width="21.140625" style="437" customWidth="1"/>
    <col min="7425" max="7427" width="19" style="437" customWidth="1"/>
    <col min="7428" max="7428" width="20.140625" style="437" customWidth="1"/>
    <col min="7429" max="7429" width="12.7109375" style="437" customWidth="1"/>
    <col min="7430" max="7677" width="11.42578125" style="437"/>
    <col min="7678" max="7678" width="0" style="437" hidden="1" customWidth="1"/>
    <col min="7679" max="7679" width="0.140625" style="437" customWidth="1"/>
    <col min="7680" max="7680" width="21.140625" style="437" customWidth="1"/>
    <col min="7681" max="7683" width="19" style="437" customWidth="1"/>
    <col min="7684" max="7684" width="20.140625" style="437" customWidth="1"/>
    <col min="7685" max="7685" width="12.7109375" style="437" customWidth="1"/>
    <col min="7686" max="7933" width="11.42578125" style="437"/>
    <col min="7934" max="7934" width="0" style="437" hidden="1" customWidth="1"/>
    <col min="7935" max="7935" width="0.140625" style="437" customWidth="1"/>
    <col min="7936" max="7936" width="21.140625" style="437" customWidth="1"/>
    <col min="7937" max="7939" width="19" style="437" customWidth="1"/>
    <col min="7940" max="7940" width="20.140625" style="437" customWidth="1"/>
    <col min="7941" max="7941" width="12.7109375" style="437" customWidth="1"/>
    <col min="7942" max="8189" width="11.42578125" style="437"/>
    <col min="8190" max="8190" width="0" style="437" hidden="1" customWidth="1"/>
    <col min="8191" max="8191" width="0.140625" style="437" customWidth="1"/>
    <col min="8192" max="8192" width="21.140625" style="437" customWidth="1"/>
    <col min="8193" max="8195" width="19" style="437" customWidth="1"/>
    <col min="8196" max="8196" width="20.140625" style="437" customWidth="1"/>
    <col min="8197" max="8197" width="12.7109375" style="437" customWidth="1"/>
    <col min="8198" max="8445" width="11.42578125" style="437"/>
    <col min="8446" max="8446" width="0" style="437" hidden="1" customWidth="1"/>
    <col min="8447" max="8447" width="0.140625" style="437" customWidth="1"/>
    <col min="8448" max="8448" width="21.140625" style="437" customWidth="1"/>
    <col min="8449" max="8451" width="19" style="437" customWidth="1"/>
    <col min="8452" max="8452" width="20.140625" style="437" customWidth="1"/>
    <col min="8453" max="8453" width="12.7109375" style="437" customWidth="1"/>
    <col min="8454" max="8701" width="11.42578125" style="437"/>
    <col min="8702" max="8702" width="0" style="437" hidden="1" customWidth="1"/>
    <col min="8703" max="8703" width="0.140625" style="437" customWidth="1"/>
    <col min="8704" max="8704" width="21.140625" style="437" customWidth="1"/>
    <col min="8705" max="8707" width="19" style="437" customWidth="1"/>
    <col min="8708" max="8708" width="20.140625" style="437" customWidth="1"/>
    <col min="8709" max="8709" width="12.7109375" style="437" customWidth="1"/>
    <col min="8710" max="8957" width="11.42578125" style="437"/>
    <col min="8958" max="8958" width="0" style="437" hidden="1" customWidth="1"/>
    <col min="8959" max="8959" width="0.140625" style="437" customWidth="1"/>
    <col min="8960" max="8960" width="21.140625" style="437" customWidth="1"/>
    <col min="8961" max="8963" width="19" style="437" customWidth="1"/>
    <col min="8964" max="8964" width="20.140625" style="437" customWidth="1"/>
    <col min="8965" max="8965" width="12.7109375" style="437" customWidth="1"/>
    <col min="8966" max="9213" width="11.42578125" style="437"/>
    <col min="9214" max="9214" width="0" style="437" hidden="1" customWidth="1"/>
    <col min="9215" max="9215" width="0.140625" style="437" customWidth="1"/>
    <col min="9216" max="9216" width="21.140625" style="437" customWidth="1"/>
    <col min="9217" max="9219" width="19" style="437" customWidth="1"/>
    <col min="9220" max="9220" width="20.140625" style="437" customWidth="1"/>
    <col min="9221" max="9221" width="12.7109375" style="437" customWidth="1"/>
    <col min="9222" max="9469" width="11.42578125" style="437"/>
    <col min="9470" max="9470" width="0" style="437" hidden="1" customWidth="1"/>
    <col min="9471" max="9471" width="0.140625" style="437" customWidth="1"/>
    <col min="9472" max="9472" width="21.140625" style="437" customWidth="1"/>
    <col min="9473" max="9475" width="19" style="437" customWidth="1"/>
    <col min="9476" max="9476" width="20.140625" style="437" customWidth="1"/>
    <col min="9477" max="9477" width="12.7109375" style="437" customWidth="1"/>
    <col min="9478" max="9725" width="11.42578125" style="437"/>
    <col min="9726" max="9726" width="0" style="437" hidden="1" customWidth="1"/>
    <col min="9727" max="9727" width="0.140625" style="437" customWidth="1"/>
    <col min="9728" max="9728" width="21.140625" style="437" customWidth="1"/>
    <col min="9729" max="9731" width="19" style="437" customWidth="1"/>
    <col min="9732" max="9732" width="20.140625" style="437" customWidth="1"/>
    <col min="9733" max="9733" width="12.7109375" style="437" customWidth="1"/>
    <col min="9734" max="9981" width="11.42578125" style="437"/>
    <col min="9982" max="9982" width="0" style="437" hidden="1" customWidth="1"/>
    <col min="9983" max="9983" width="0.140625" style="437" customWidth="1"/>
    <col min="9984" max="9984" width="21.140625" style="437" customWidth="1"/>
    <col min="9985" max="9987" width="19" style="437" customWidth="1"/>
    <col min="9988" max="9988" width="20.140625" style="437" customWidth="1"/>
    <col min="9989" max="9989" width="12.7109375" style="437" customWidth="1"/>
    <col min="9990" max="10237" width="11.42578125" style="437"/>
    <col min="10238" max="10238" width="0" style="437" hidden="1" customWidth="1"/>
    <col min="10239" max="10239" width="0.140625" style="437" customWidth="1"/>
    <col min="10240" max="10240" width="21.140625" style="437" customWidth="1"/>
    <col min="10241" max="10243" width="19" style="437" customWidth="1"/>
    <col min="10244" max="10244" width="20.140625" style="437" customWidth="1"/>
    <col min="10245" max="10245" width="12.7109375" style="437" customWidth="1"/>
    <col min="10246" max="10493" width="11.42578125" style="437"/>
    <col min="10494" max="10494" width="0" style="437" hidden="1" customWidth="1"/>
    <col min="10495" max="10495" width="0.140625" style="437" customWidth="1"/>
    <col min="10496" max="10496" width="21.140625" style="437" customWidth="1"/>
    <col min="10497" max="10499" width="19" style="437" customWidth="1"/>
    <col min="10500" max="10500" width="20.140625" style="437" customWidth="1"/>
    <col min="10501" max="10501" width="12.7109375" style="437" customWidth="1"/>
    <col min="10502" max="10749" width="11.42578125" style="437"/>
    <col min="10750" max="10750" width="0" style="437" hidden="1" customWidth="1"/>
    <col min="10751" max="10751" width="0.140625" style="437" customWidth="1"/>
    <col min="10752" max="10752" width="21.140625" style="437" customWidth="1"/>
    <col min="10753" max="10755" width="19" style="437" customWidth="1"/>
    <col min="10756" max="10756" width="20.140625" style="437" customWidth="1"/>
    <col min="10757" max="10757" width="12.7109375" style="437" customWidth="1"/>
    <col min="10758" max="11005" width="11.42578125" style="437"/>
    <col min="11006" max="11006" width="0" style="437" hidden="1" customWidth="1"/>
    <col min="11007" max="11007" width="0.140625" style="437" customWidth="1"/>
    <col min="11008" max="11008" width="21.140625" style="437" customWidth="1"/>
    <col min="11009" max="11011" width="19" style="437" customWidth="1"/>
    <col min="11012" max="11012" width="20.140625" style="437" customWidth="1"/>
    <col min="11013" max="11013" width="12.7109375" style="437" customWidth="1"/>
    <col min="11014" max="11261" width="11.42578125" style="437"/>
    <col min="11262" max="11262" width="0" style="437" hidden="1" customWidth="1"/>
    <col min="11263" max="11263" width="0.140625" style="437" customWidth="1"/>
    <col min="11264" max="11264" width="21.140625" style="437" customWidth="1"/>
    <col min="11265" max="11267" width="19" style="437" customWidth="1"/>
    <col min="11268" max="11268" width="20.140625" style="437" customWidth="1"/>
    <col min="11269" max="11269" width="12.7109375" style="437" customWidth="1"/>
    <col min="11270" max="11517" width="11.42578125" style="437"/>
    <col min="11518" max="11518" width="0" style="437" hidden="1" customWidth="1"/>
    <col min="11519" max="11519" width="0.140625" style="437" customWidth="1"/>
    <col min="11520" max="11520" width="21.140625" style="437" customWidth="1"/>
    <col min="11521" max="11523" width="19" style="437" customWidth="1"/>
    <col min="11524" max="11524" width="20.140625" style="437" customWidth="1"/>
    <col min="11525" max="11525" width="12.7109375" style="437" customWidth="1"/>
    <col min="11526" max="11773" width="11.42578125" style="437"/>
    <col min="11774" max="11774" width="0" style="437" hidden="1" customWidth="1"/>
    <col min="11775" max="11775" width="0.140625" style="437" customWidth="1"/>
    <col min="11776" max="11776" width="21.140625" style="437" customWidth="1"/>
    <col min="11777" max="11779" width="19" style="437" customWidth="1"/>
    <col min="11780" max="11780" width="20.140625" style="437" customWidth="1"/>
    <col min="11781" max="11781" width="12.7109375" style="437" customWidth="1"/>
    <col min="11782" max="12029" width="11.42578125" style="437"/>
    <col min="12030" max="12030" width="0" style="437" hidden="1" customWidth="1"/>
    <col min="12031" max="12031" width="0.140625" style="437" customWidth="1"/>
    <col min="12032" max="12032" width="21.140625" style="437" customWidth="1"/>
    <col min="12033" max="12035" width="19" style="437" customWidth="1"/>
    <col min="12036" max="12036" width="20.140625" style="437" customWidth="1"/>
    <col min="12037" max="12037" width="12.7109375" style="437" customWidth="1"/>
    <col min="12038" max="12285" width="11.42578125" style="437"/>
    <col min="12286" max="12286" width="0" style="437" hidden="1" customWidth="1"/>
    <col min="12287" max="12287" width="0.140625" style="437" customWidth="1"/>
    <col min="12288" max="12288" width="21.140625" style="437" customWidth="1"/>
    <col min="12289" max="12291" width="19" style="437" customWidth="1"/>
    <col min="12292" max="12292" width="20.140625" style="437" customWidth="1"/>
    <col min="12293" max="12293" width="12.7109375" style="437" customWidth="1"/>
    <col min="12294" max="12541" width="11.42578125" style="437"/>
    <col min="12542" max="12542" width="0" style="437" hidden="1" customWidth="1"/>
    <col min="12543" max="12543" width="0.140625" style="437" customWidth="1"/>
    <col min="12544" max="12544" width="21.140625" style="437" customWidth="1"/>
    <col min="12545" max="12547" width="19" style="437" customWidth="1"/>
    <col min="12548" max="12548" width="20.140625" style="437" customWidth="1"/>
    <col min="12549" max="12549" width="12.7109375" style="437" customWidth="1"/>
    <col min="12550" max="12797" width="11.42578125" style="437"/>
    <col min="12798" max="12798" width="0" style="437" hidden="1" customWidth="1"/>
    <col min="12799" max="12799" width="0.140625" style="437" customWidth="1"/>
    <col min="12800" max="12800" width="21.140625" style="437" customWidth="1"/>
    <col min="12801" max="12803" width="19" style="437" customWidth="1"/>
    <col min="12804" max="12804" width="20.140625" style="437" customWidth="1"/>
    <col min="12805" max="12805" width="12.7109375" style="437" customWidth="1"/>
    <col min="12806" max="13053" width="11.42578125" style="437"/>
    <col min="13054" max="13054" width="0" style="437" hidden="1" customWidth="1"/>
    <col min="13055" max="13055" width="0.140625" style="437" customWidth="1"/>
    <col min="13056" max="13056" width="21.140625" style="437" customWidth="1"/>
    <col min="13057" max="13059" width="19" style="437" customWidth="1"/>
    <col min="13060" max="13060" width="20.140625" style="437" customWidth="1"/>
    <col min="13061" max="13061" width="12.7109375" style="437" customWidth="1"/>
    <col min="13062" max="13309" width="11.42578125" style="437"/>
    <col min="13310" max="13310" width="0" style="437" hidden="1" customWidth="1"/>
    <col min="13311" max="13311" width="0.140625" style="437" customWidth="1"/>
    <col min="13312" max="13312" width="21.140625" style="437" customWidth="1"/>
    <col min="13313" max="13315" width="19" style="437" customWidth="1"/>
    <col min="13316" max="13316" width="20.140625" style="437" customWidth="1"/>
    <col min="13317" max="13317" width="12.7109375" style="437" customWidth="1"/>
    <col min="13318" max="13565" width="11.42578125" style="437"/>
    <col min="13566" max="13566" width="0" style="437" hidden="1" customWidth="1"/>
    <col min="13567" max="13567" width="0.140625" style="437" customWidth="1"/>
    <col min="13568" max="13568" width="21.140625" style="437" customWidth="1"/>
    <col min="13569" max="13571" width="19" style="437" customWidth="1"/>
    <col min="13572" max="13572" width="20.140625" style="437" customWidth="1"/>
    <col min="13573" max="13573" width="12.7109375" style="437" customWidth="1"/>
    <col min="13574" max="13821" width="11.42578125" style="437"/>
    <col min="13822" max="13822" width="0" style="437" hidden="1" customWidth="1"/>
    <col min="13823" max="13823" width="0.140625" style="437" customWidth="1"/>
    <col min="13824" max="13824" width="21.140625" style="437" customWidth="1"/>
    <col min="13825" max="13827" width="19" style="437" customWidth="1"/>
    <col min="13828" max="13828" width="20.140625" style="437" customWidth="1"/>
    <col min="13829" max="13829" width="12.7109375" style="437" customWidth="1"/>
    <col min="13830" max="14077" width="11.42578125" style="437"/>
    <col min="14078" max="14078" width="0" style="437" hidden="1" customWidth="1"/>
    <col min="14079" max="14079" width="0.140625" style="437" customWidth="1"/>
    <col min="14080" max="14080" width="21.140625" style="437" customWidth="1"/>
    <col min="14081" max="14083" width="19" style="437" customWidth="1"/>
    <col min="14084" max="14084" width="20.140625" style="437" customWidth="1"/>
    <col min="14085" max="14085" width="12.7109375" style="437" customWidth="1"/>
    <col min="14086" max="14333" width="11.42578125" style="437"/>
    <col min="14334" max="14334" width="0" style="437" hidden="1" customWidth="1"/>
    <col min="14335" max="14335" width="0.140625" style="437" customWidth="1"/>
    <col min="14336" max="14336" width="21.140625" style="437" customWidth="1"/>
    <col min="14337" max="14339" width="19" style="437" customWidth="1"/>
    <col min="14340" max="14340" width="20.140625" style="437" customWidth="1"/>
    <col min="14341" max="14341" width="12.7109375" style="437" customWidth="1"/>
    <col min="14342" max="14589" width="11.42578125" style="437"/>
    <col min="14590" max="14590" width="0" style="437" hidden="1" customWidth="1"/>
    <col min="14591" max="14591" width="0.140625" style="437" customWidth="1"/>
    <col min="14592" max="14592" width="21.140625" style="437" customWidth="1"/>
    <col min="14593" max="14595" width="19" style="437" customWidth="1"/>
    <col min="14596" max="14596" width="20.140625" style="437" customWidth="1"/>
    <col min="14597" max="14597" width="12.7109375" style="437" customWidth="1"/>
    <col min="14598" max="14845" width="11.42578125" style="437"/>
    <col min="14846" max="14846" width="0" style="437" hidden="1" customWidth="1"/>
    <col min="14847" max="14847" width="0.140625" style="437" customWidth="1"/>
    <col min="14848" max="14848" width="21.140625" style="437" customWidth="1"/>
    <col min="14849" max="14851" width="19" style="437" customWidth="1"/>
    <col min="14852" max="14852" width="20.140625" style="437" customWidth="1"/>
    <col min="14853" max="14853" width="12.7109375" style="437" customWidth="1"/>
    <col min="14854" max="15101" width="11.42578125" style="437"/>
    <col min="15102" max="15102" width="0" style="437" hidden="1" customWidth="1"/>
    <col min="15103" max="15103" width="0.140625" style="437" customWidth="1"/>
    <col min="15104" max="15104" width="21.140625" style="437" customWidth="1"/>
    <col min="15105" max="15107" width="19" style="437" customWidth="1"/>
    <col min="15108" max="15108" width="20.140625" style="437" customWidth="1"/>
    <col min="15109" max="15109" width="12.7109375" style="437" customWidth="1"/>
    <col min="15110" max="15357" width="11.42578125" style="437"/>
    <col min="15358" max="15358" width="0" style="437" hidden="1" customWidth="1"/>
    <col min="15359" max="15359" width="0.140625" style="437" customWidth="1"/>
    <col min="15360" max="15360" width="21.140625" style="437" customWidth="1"/>
    <col min="15361" max="15363" width="19" style="437" customWidth="1"/>
    <col min="15364" max="15364" width="20.140625" style="437" customWidth="1"/>
    <col min="15365" max="15365" width="12.7109375" style="437" customWidth="1"/>
    <col min="15366" max="15613" width="11.42578125" style="437"/>
    <col min="15614" max="15614" width="0" style="437" hidden="1" customWidth="1"/>
    <col min="15615" max="15615" width="0.140625" style="437" customWidth="1"/>
    <col min="15616" max="15616" width="21.140625" style="437" customWidth="1"/>
    <col min="15617" max="15619" width="19" style="437" customWidth="1"/>
    <col min="15620" max="15620" width="20.140625" style="437" customWidth="1"/>
    <col min="15621" max="15621" width="12.7109375" style="437" customWidth="1"/>
    <col min="15622" max="15869" width="11.42578125" style="437"/>
    <col min="15870" max="15870" width="0" style="437" hidden="1" customWidth="1"/>
    <col min="15871" max="15871" width="0.140625" style="437" customWidth="1"/>
    <col min="15872" max="15872" width="21.140625" style="437" customWidth="1"/>
    <col min="15873" max="15875" width="19" style="437" customWidth="1"/>
    <col min="15876" max="15876" width="20.140625" style="437" customWidth="1"/>
    <col min="15877" max="15877" width="12.7109375" style="437" customWidth="1"/>
    <col min="15878" max="16125" width="11.42578125" style="437"/>
    <col min="16126" max="16126" width="0" style="437" hidden="1" customWidth="1"/>
    <col min="16127" max="16127" width="0.140625" style="437" customWidth="1"/>
    <col min="16128" max="16128" width="21.140625" style="437" customWidth="1"/>
    <col min="16129" max="16131" width="19" style="437" customWidth="1"/>
    <col min="16132" max="16132" width="20.140625" style="437" customWidth="1"/>
    <col min="16133" max="16133" width="12.7109375" style="437" customWidth="1"/>
    <col min="16134" max="16384" width="11.42578125" style="437"/>
  </cols>
  <sheetData>
    <row r="1" spans="1:9" ht="24.75" customHeight="1">
      <c r="C1" s="2219">
        <v>99</v>
      </c>
    </row>
    <row r="3" spans="1:9" ht="21" customHeight="1">
      <c r="A3" s="712"/>
      <c r="B3" s="712"/>
      <c r="C3" s="1981"/>
      <c r="D3" s="2449" t="s">
        <v>1346</v>
      </c>
      <c r="E3" s="2449"/>
      <c r="F3" s="2449"/>
    </row>
    <row r="4" spans="1:9" ht="15" customHeight="1" thickBot="1"/>
    <row r="5" spans="1:9" ht="35.1" customHeight="1">
      <c r="D5" s="2080" t="s">
        <v>1015</v>
      </c>
      <c r="E5" s="2464" t="s">
        <v>1340</v>
      </c>
      <c r="F5" s="2464"/>
    </row>
    <row r="6" spans="1:9" ht="17.25" customHeight="1">
      <c r="D6" s="2465" t="s">
        <v>1034</v>
      </c>
      <c r="E6" s="2466" t="s">
        <v>1294</v>
      </c>
      <c r="F6" s="2466"/>
    </row>
    <row r="7" spans="1:9" ht="20.25" customHeight="1">
      <c r="D7" s="2465"/>
      <c r="E7" s="2156" t="s">
        <v>1035</v>
      </c>
      <c r="F7" s="2157" t="s">
        <v>251</v>
      </c>
    </row>
    <row r="8" spans="1:9" ht="35.1" customHeight="1">
      <c r="D8" s="2081" t="s">
        <v>1036</v>
      </c>
      <c r="E8" s="2147"/>
      <c r="F8" s="2158"/>
      <c r="I8" s="1219"/>
    </row>
    <row r="9" spans="1:9" ht="35.1" customHeight="1">
      <c r="D9" s="2081" t="s">
        <v>1037</v>
      </c>
      <c r="E9" s="2147"/>
      <c r="F9" s="2158"/>
    </row>
    <row r="10" spans="1:9" ht="35.1" customHeight="1">
      <c r="D10" s="2081" t="s">
        <v>1038</v>
      </c>
      <c r="E10" s="2147"/>
      <c r="F10" s="2158"/>
    </row>
    <row r="11" spans="1:9" ht="35.1" customHeight="1">
      <c r="D11" s="2081" t="s">
        <v>1039</v>
      </c>
      <c r="E11" s="2147"/>
      <c r="F11" s="2158"/>
    </row>
    <row r="12" spans="1:9" ht="35.1" customHeight="1">
      <c r="D12" s="2081" t="s">
        <v>1040</v>
      </c>
      <c r="E12" s="2147"/>
      <c r="F12" s="2158"/>
    </row>
    <row r="13" spans="1:9" ht="35.1" customHeight="1">
      <c r="D13" s="2081" t="s">
        <v>1041</v>
      </c>
      <c r="E13" s="2147"/>
      <c r="F13" s="2158"/>
    </row>
    <row r="14" spans="1:9" ht="35.1" customHeight="1">
      <c r="D14" s="2081" t="s">
        <v>1042</v>
      </c>
      <c r="E14" s="2147"/>
      <c r="F14" s="2158"/>
    </row>
    <row r="15" spans="1:9" ht="35.1" customHeight="1" thickBot="1">
      <c r="D15" s="2082" t="s">
        <v>1008</v>
      </c>
      <c r="E15" s="2161">
        <f>SUM(E8:E14)</f>
        <v>0</v>
      </c>
      <c r="F15" s="2159">
        <f>SUM(F8:F14)</f>
        <v>0</v>
      </c>
    </row>
    <row r="16" spans="1:9" ht="35.1" customHeight="1">
      <c r="A16" s="737"/>
      <c r="B16" s="737"/>
      <c r="C16" s="2160"/>
      <c r="D16" s="738" t="s">
        <v>1009</v>
      </c>
    </row>
    <row r="17" spans="1:4" ht="35.1" customHeight="1">
      <c r="A17" s="2160"/>
      <c r="B17" s="2160"/>
      <c r="C17" s="2160"/>
      <c r="D17" s="769"/>
    </row>
    <row r="18" spans="1:4" ht="37.5" customHeight="1">
      <c r="A18" s="2160"/>
      <c r="B18" s="2160"/>
      <c r="C18" s="2219">
        <v>100</v>
      </c>
      <c r="D18" s="769"/>
    </row>
    <row r="19" spans="1:4" ht="25.5" customHeight="1">
      <c r="A19" s="2160"/>
      <c r="B19" s="2160"/>
      <c r="C19" s="2160"/>
      <c r="D19" s="769"/>
    </row>
    <row r="34" spans="1:6" ht="18">
      <c r="A34" s="2463"/>
      <c r="B34" s="2463"/>
      <c r="C34" s="2463"/>
      <c r="D34" s="2463"/>
      <c r="E34" s="2463"/>
      <c r="F34" s="2463"/>
    </row>
  </sheetData>
  <mergeCells count="5">
    <mergeCell ref="A34:F34"/>
    <mergeCell ref="D3:F3"/>
    <mergeCell ref="E5:F5"/>
    <mergeCell ref="D6:D7"/>
    <mergeCell ref="E6:F6"/>
  </mergeCells>
  <phoneticPr fontId="128" type="noConversion"/>
  <printOptions horizontalCentered="1" verticalCentered="1"/>
  <pageMargins left="0.31" right="0.6" top="0.17" bottom="1.27" header="0.18" footer="1.23"/>
  <pageSetup paperSize="9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B1:Q19"/>
  <sheetViews>
    <sheetView view="pageLayout" topLeftCell="A7" zoomScaleNormal="90" workbookViewId="0">
      <selection activeCell="L21" sqref="A21:L137"/>
    </sheetView>
  </sheetViews>
  <sheetFormatPr baseColWidth="10" defaultColWidth="11.42578125" defaultRowHeight="12.75"/>
  <cols>
    <col min="1" max="1" width="2.42578125" style="437" customWidth="1"/>
    <col min="2" max="2" width="24.85546875" style="437" customWidth="1"/>
    <col min="3" max="14" width="11.42578125" style="437"/>
    <col min="15" max="15" width="12.140625" style="437" bestFit="1" customWidth="1"/>
    <col min="16" max="259" width="11.42578125" style="437"/>
    <col min="260" max="260" width="23" style="437" customWidth="1"/>
    <col min="261" max="515" width="11.42578125" style="437"/>
    <col min="516" max="516" width="23" style="437" customWidth="1"/>
    <col min="517" max="771" width="11.42578125" style="437"/>
    <col min="772" max="772" width="23" style="437" customWidth="1"/>
    <col min="773" max="1027" width="11.42578125" style="437"/>
    <col min="1028" max="1028" width="23" style="437" customWidth="1"/>
    <col min="1029" max="1283" width="11.42578125" style="437"/>
    <col min="1284" max="1284" width="23" style="437" customWidth="1"/>
    <col min="1285" max="1539" width="11.42578125" style="437"/>
    <col min="1540" max="1540" width="23" style="437" customWidth="1"/>
    <col min="1541" max="1795" width="11.42578125" style="437"/>
    <col min="1796" max="1796" width="23" style="437" customWidth="1"/>
    <col min="1797" max="2051" width="11.42578125" style="437"/>
    <col min="2052" max="2052" width="23" style="437" customWidth="1"/>
    <col min="2053" max="2307" width="11.42578125" style="437"/>
    <col min="2308" max="2308" width="23" style="437" customWidth="1"/>
    <col min="2309" max="2563" width="11.42578125" style="437"/>
    <col min="2564" max="2564" width="23" style="437" customWidth="1"/>
    <col min="2565" max="2819" width="11.42578125" style="437"/>
    <col min="2820" max="2820" width="23" style="437" customWidth="1"/>
    <col min="2821" max="3075" width="11.42578125" style="437"/>
    <col min="3076" max="3076" width="23" style="437" customWidth="1"/>
    <col min="3077" max="3331" width="11.42578125" style="437"/>
    <col min="3332" max="3332" width="23" style="437" customWidth="1"/>
    <col min="3333" max="3587" width="11.42578125" style="437"/>
    <col min="3588" max="3588" width="23" style="437" customWidth="1"/>
    <col min="3589" max="3843" width="11.42578125" style="437"/>
    <col min="3844" max="3844" width="23" style="437" customWidth="1"/>
    <col min="3845" max="4099" width="11.42578125" style="437"/>
    <col min="4100" max="4100" width="23" style="437" customWidth="1"/>
    <col min="4101" max="4355" width="11.42578125" style="437"/>
    <col min="4356" max="4356" width="23" style="437" customWidth="1"/>
    <col min="4357" max="4611" width="11.42578125" style="437"/>
    <col min="4612" max="4612" width="23" style="437" customWidth="1"/>
    <col min="4613" max="4867" width="11.42578125" style="437"/>
    <col min="4868" max="4868" width="23" style="437" customWidth="1"/>
    <col min="4869" max="5123" width="11.42578125" style="437"/>
    <col min="5124" max="5124" width="23" style="437" customWidth="1"/>
    <col min="5125" max="5379" width="11.42578125" style="437"/>
    <col min="5380" max="5380" width="23" style="437" customWidth="1"/>
    <col min="5381" max="5635" width="11.42578125" style="437"/>
    <col min="5636" max="5636" width="23" style="437" customWidth="1"/>
    <col min="5637" max="5891" width="11.42578125" style="437"/>
    <col min="5892" max="5892" width="23" style="437" customWidth="1"/>
    <col min="5893" max="6147" width="11.42578125" style="437"/>
    <col min="6148" max="6148" width="23" style="437" customWidth="1"/>
    <col min="6149" max="6403" width="11.42578125" style="437"/>
    <col min="6404" max="6404" width="23" style="437" customWidth="1"/>
    <col min="6405" max="6659" width="11.42578125" style="437"/>
    <col min="6660" max="6660" width="23" style="437" customWidth="1"/>
    <col min="6661" max="6915" width="11.42578125" style="437"/>
    <col min="6916" max="6916" width="23" style="437" customWidth="1"/>
    <col min="6917" max="7171" width="11.42578125" style="437"/>
    <col min="7172" max="7172" width="23" style="437" customWidth="1"/>
    <col min="7173" max="7427" width="11.42578125" style="437"/>
    <col min="7428" max="7428" width="23" style="437" customWidth="1"/>
    <col min="7429" max="7683" width="11.42578125" style="437"/>
    <col min="7684" max="7684" width="23" style="437" customWidth="1"/>
    <col min="7685" max="7939" width="11.42578125" style="437"/>
    <col min="7940" max="7940" width="23" style="437" customWidth="1"/>
    <col min="7941" max="8195" width="11.42578125" style="437"/>
    <col min="8196" max="8196" width="23" style="437" customWidth="1"/>
    <col min="8197" max="8451" width="11.42578125" style="437"/>
    <col min="8452" max="8452" width="23" style="437" customWidth="1"/>
    <col min="8453" max="8707" width="11.42578125" style="437"/>
    <col min="8708" max="8708" width="23" style="437" customWidth="1"/>
    <col min="8709" max="8963" width="11.42578125" style="437"/>
    <col min="8964" max="8964" width="23" style="437" customWidth="1"/>
    <col min="8965" max="9219" width="11.42578125" style="437"/>
    <col min="9220" max="9220" width="23" style="437" customWidth="1"/>
    <col min="9221" max="9475" width="11.42578125" style="437"/>
    <col min="9476" max="9476" width="23" style="437" customWidth="1"/>
    <col min="9477" max="9731" width="11.42578125" style="437"/>
    <col min="9732" max="9732" width="23" style="437" customWidth="1"/>
    <col min="9733" max="9987" width="11.42578125" style="437"/>
    <col min="9988" max="9988" width="23" style="437" customWidth="1"/>
    <col min="9989" max="10243" width="11.42578125" style="437"/>
    <col min="10244" max="10244" width="23" style="437" customWidth="1"/>
    <col min="10245" max="10499" width="11.42578125" style="437"/>
    <col min="10500" max="10500" width="23" style="437" customWidth="1"/>
    <col min="10501" max="10755" width="11.42578125" style="437"/>
    <col min="10756" max="10756" width="23" style="437" customWidth="1"/>
    <col min="10757" max="11011" width="11.42578125" style="437"/>
    <col min="11012" max="11012" width="23" style="437" customWidth="1"/>
    <col min="11013" max="11267" width="11.42578125" style="437"/>
    <col min="11268" max="11268" width="23" style="437" customWidth="1"/>
    <col min="11269" max="11523" width="11.42578125" style="437"/>
    <col min="11524" max="11524" width="23" style="437" customWidth="1"/>
    <col min="11525" max="11779" width="11.42578125" style="437"/>
    <col min="11780" max="11780" width="23" style="437" customWidth="1"/>
    <col min="11781" max="12035" width="11.42578125" style="437"/>
    <col min="12036" max="12036" width="23" style="437" customWidth="1"/>
    <col min="12037" max="12291" width="11.42578125" style="437"/>
    <col min="12292" max="12292" width="23" style="437" customWidth="1"/>
    <col min="12293" max="12547" width="11.42578125" style="437"/>
    <col min="12548" max="12548" width="23" style="437" customWidth="1"/>
    <col min="12549" max="12803" width="11.42578125" style="437"/>
    <col min="12804" max="12804" width="23" style="437" customWidth="1"/>
    <col min="12805" max="13059" width="11.42578125" style="437"/>
    <col min="13060" max="13060" width="23" style="437" customWidth="1"/>
    <col min="13061" max="13315" width="11.42578125" style="437"/>
    <col min="13316" max="13316" width="23" style="437" customWidth="1"/>
    <col min="13317" max="13571" width="11.42578125" style="437"/>
    <col min="13572" max="13572" width="23" style="437" customWidth="1"/>
    <col min="13573" max="13827" width="11.42578125" style="437"/>
    <col min="13828" max="13828" width="23" style="437" customWidth="1"/>
    <col min="13829" max="14083" width="11.42578125" style="437"/>
    <col min="14084" max="14084" width="23" style="437" customWidth="1"/>
    <col min="14085" max="14339" width="11.42578125" style="437"/>
    <col min="14340" max="14340" width="23" style="437" customWidth="1"/>
    <col min="14341" max="14595" width="11.42578125" style="437"/>
    <col min="14596" max="14596" width="23" style="437" customWidth="1"/>
    <col min="14597" max="14851" width="11.42578125" style="437"/>
    <col min="14852" max="14852" width="23" style="437" customWidth="1"/>
    <col min="14853" max="15107" width="11.42578125" style="437"/>
    <col min="15108" max="15108" width="23" style="437" customWidth="1"/>
    <col min="15109" max="15363" width="11.42578125" style="437"/>
    <col min="15364" max="15364" width="23" style="437" customWidth="1"/>
    <col min="15365" max="15619" width="11.42578125" style="437"/>
    <col min="15620" max="15620" width="23" style="437" customWidth="1"/>
    <col min="15621" max="15875" width="11.42578125" style="437"/>
    <col min="15876" max="15876" width="23" style="437" customWidth="1"/>
    <col min="15877" max="16131" width="11.42578125" style="437"/>
    <col min="16132" max="16132" width="23" style="437" customWidth="1"/>
    <col min="16133" max="16384" width="11.42578125" style="437"/>
  </cols>
  <sheetData>
    <row r="1" spans="2:17" ht="23.25">
      <c r="B1" s="2219">
        <v>97</v>
      </c>
    </row>
    <row r="2" spans="2:17" ht="20.25">
      <c r="L2" s="2191"/>
    </row>
    <row r="3" spans="2:17" ht="20.25">
      <c r="L3" s="2191"/>
    </row>
    <row r="6" spans="2:17" ht="30" customHeight="1">
      <c r="B6" s="2422" t="s">
        <v>1345</v>
      </c>
      <c r="C6" s="2422"/>
      <c r="D6" s="2422"/>
      <c r="E6" s="2422"/>
      <c r="F6" s="2422"/>
      <c r="G6" s="2422"/>
      <c r="H6" s="2422"/>
      <c r="I6" s="2422"/>
      <c r="J6" s="2422"/>
    </row>
    <row r="7" spans="2:17" ht="21" customHeight="1" thickBot="1">
      <c r="L7" s="437" t="s">
        <v>1001</v>
      </c>
    </row>
    <row r="8" spans="2:17" ht="30" customHeight="1">
      <c r="B8" s="1764" t="s">
        <v>1015</v>
      </c>
      <c r="C8" s="2469" t="s">
        <v>1023</v>
      </c>
      <c r="D8" s="2470"/>
      <c r="E8" s="2469" t="s">
        <v>1024</v>
      </c>
      <c r="F8" s="2470"/>
      <c r="G8" s="2469" t="s">
        <v>1025</v>
      </c>
      <c r="H8" s="2470"/>
      <c r="I8" s="2467" t="s">
        <v>1043</v>
      </c>
      <c r="J8" s="2467"/>
      <c r="K8" s="2467" t="s">
        <v>1344</v>
      </c>
      <c r="L8" s="2467"/>
    </row>
    <row r="9" spans="2:17" ht="30" customHeight="1">
      <c r="B9" s="2088" t="s">
        <v>1031</v>
      </c>
      <c r="C9" s="2096" t="s">
        <v>373</v>
      </c>
      <c r="D9" s="721" t="s">
        <v>251</v>
      </c>
      <c r="E9" s="2096" t="s">
        <v>373</v>
      </c>
      <c r="F9" s="733" t="s">
        <v>251</v>
      </c>
      <c r="G9" s="2096" t="s">
        <v>373</v>
      </c>
      <c r="H9" s="733" t="s">
        <v>251</v>
      </c>
      <c r="I9" s="2097" t="s">
        <v>373</v>
      </c>
      <c r="J9" s="2098" t="s">
        <v>251</v>
      </c>
      <c r="K9" s="2097" t="s">
        <v>373</v>
      </c>
      <c r="L9" s="2098" t="s">
        <v>251</v>
      </c>
      <c r="Q9" s="1219"/>
    </row>
    <row r="10" spans="2:17" ht="30" customHeight="1">
      <c r="B10" s="2089" t="s">
        <v>158</v>
      </c>
      <c r="C10" s="734">
        <v>10180</v>
      </c>
      <c r="D10" s="719">
        <v>44</v>
      </c>
      <c r="E10" s="734">
        <v>10110</v>
      </c>
      <c r="F10" s="719">
        <v>37.9</v>
      </c>
      <c r="G10" s="734">
        <v>12995</v>
      </c>
      <c r="H10" s="719">
        <v>25.5</v>
      </c>
      <c r="I10" s="2084">
        <v>8093.3540000000003</v>
      </c>
      <c r="J10" s="2085">
        <v>22.7</v>
      </c>
      <c r="K10" s="2084"/>
      <c r="L10" s="2085"/>
      <c r="O10" s="710"/>
    </row>
    <row r="11" spans="2:17" ht="30" customHeight="1">
      <c r="B11" s="2090" t="s">
        <v>159</v>
      </c>
      <c r="C11" s="735">
        <v>4950</v>
      </c>
      <c r="D11" s="730">
        <v>21.4</v>
      </c>
      <c r="E11" s="735">
        <v>6820</v>
      </c>
      <c r="F11" s="730">
        <v>25.6</v>
      </c>
      <c r="G11" s="735">
        <v>9587</v>
      </c>
      <c r="H11" s="730">
        <v>18.8</v>
      </c>
      <c r="I11" s="2084">
        <v>5052.2110000000002</v>
      </c>
      <c r="J11" s="2085">
        <v>14.1</v>
      </c>
      <c r="K11" s="2084"/>
      <c r="L11" s="2085"/>
      <c r="O11" s="1291"/>
      <c r="Q11" s="1219"/>
    </row>
    <row r="12" spans="2:17" ht="30" customHeight="1">
      <c r="B12" s="2089" t="s">
        <v>156</v>
      </c>
      <c r="C12" s="735" t="s">
        <v>212</v>
      </c>
      <c r="D12" s="736" t="s">
        <v>212</v>
      </c>
      <c r="E12" s="735" t="s">
        <v>212</v>
      </c>
      <c r="F12" s="736" t="s">
        <v>212</v>
      </c>
      <c r="G12" s="735">
        <v>1765</v>
      </c>
      <c r="H12" s="730">
        <v>3.5</v>
      </c>
      <c r="I12" s="2084">
        <v>616</v>
      </c>
      <c r="J12" s="2085">
        <v>1.7</v>
      </c>
      <c r="K12" s="2084"/>
      <c r="L12" s="2085"/>
      <c r="P12" s="710"/>
    </row>
    <row r="13" spans="2:17" ht="30" customHeight="1">
      <c r="B13" s="2090" t="s">
        <v>1032</v>
      </c>
      <c r="C13" s="735">
        <v>2320</v>
      </c>
      <c r="D13" s="730">
        <v>10</v>
      </c>
      <c r="E13" s="735">
        <v>2450</v>
      </c>
      <c r="F13" s="730">
        <v>9.1999999999999993</v>
      </c>
      <c r="G13" s="735">
        <v>883</v>
      </c>
      <c r="H13" s="730">
        <v>1.7</v>
      </c>
      <c r="I13" s="2084">
        <v>1162.8810000000001</v>
      </c>
      <c r="J13" s="2085">
        <v>3.3</v>
      </c>
      <c r="K13" s="2084"/>
      <c r="L13" s="2085"/>
    </row>
    <row r="14" spans="2:17" ht="30" customHeight="1">
      <c r="B14" s="2089" t="s">
        <v>469</v>
      </c>
      <c r="C14" s="735">
        <v>2320</v>
      </c>
      <c r="D14" s="730">
        <v>10</v>
      </c>
      <c r="E14" s="735">
        <v>3400</v>
      </c>
      <c r="F14" s="730">
        <v>12.7</v>
      </c>
      <c r="G14" s="735">
        <v>20990</v>
      </c>
      <c r="H14" s="730">
        <v>41.2</v>
      </c>
      <c r="I14" s="2084">
        <v>14468.421</v>
      </c>
      <c r="J14" s="2085">
        <v>40.5</v>
      </c>
      <c r="K14" s="2084"/>
      <c r="L14" s="2085"/>
    </row>
    <row r="15" spans="2:17" ht="30" customHeight="1">
      <c r="B15" s="2090" t="s">
        <v>433</v>
      </c>
      <c r="C15" s="735">
        <v>2820</v>
      </c>
      <c r="D15" s="730">
        <v>12.2</v>
      </c>
      <c r="E15" s="735">
        <v>2420</v>
      </c>
      <c r="F15" s="730">
        <v>9.1</v>
      </c>
      <c r="G15" s="735">
        <v>3107</v>
      </c>
      <c r="H15" s="730">
        <v>6.2</v>
      </c>
      <c r="I15" s="2084">
        <f>2584.305+644.272+1444.693</f>
        <v>4673.2699999999995</v>
      </c>
      <c r="J15" s="2085">
        <v>13.1</v>
      </c>
      <c r="K15" s="2084"/>
      <c r="L15" s="2085"/>
      <c r="O15" s="710"/>
    </row>
    <row r="16" spans="2:17" ht="30" customHeight="1">
      <c r="B16" s="2089" t="s">
        <v>1033</v>
      </c>
      <c r="C16" s="735">
        <v>540</v>
      </c>
      <c r="D16" s="730">
        <v>2.4</v>
      </c>
      <c r="E16" s="735">
        <v>1460</v>
      </c>
      <c r="F16" s="730">
        <v>5.5</v>
      </c>
      <c r="G16" s="735">
        <v>1604</v>
      </c>
      <c r="H16" s="730">
        <v>3.1</v>
      </c>
      <c r="I16" s="2084">
        <v>1648</v>
      </c>
      <c r="J16" s="2085">
        <v>4.5999999999999996</v>
      </c>
      <c r="K16" s="2084"/>
      <c r="L16" s="2085"/>
    </row>
    <row r="17" spans="2:15" ht="30" customHeight="1" thickBot="1">
      <c r="B17" s="2092" t="s">
        <v>1008</v>
      </c>
      <c r="C17" s="2093">
        <f>SUM(C10:C16)</f>
        <v>23130</v>
      </c>
      <c r="D17" s="2094">
        <f t="shared" ref="D17" si="0">SUM(D10:D16)</f>
        <v>100.00000000000001</v>
      </c>
      <c r="E17" s="2095">
        <f>SUM(E10:E16)</f>
        <v>26660</v>
      </c>
      <c r="F17" s="2094">
        <f t="shared" ref="F17" si="1">SUM(F10:F16)</f>
        <v>100</v>
      </c>
      <c r="G17" s="2093">
        <f>SUM(G10:G16)</f>
        <v>50931</v>
      </c>
      <c r="H17" s="2094">
        <v>100</v>
      </c>
      <c r="I17" s="2093">
        <f>SUM(I10:I16)</f>
        <v>35714.136999999995</v>
      </c>
      <c r="J17" s="2086">
        <v>100</v>
      </c>
      <c r="K17" s="2093">
        <f>SUM(K10:K16)</f>
        <v>0</v>
      </c>
      <c r="L17" s="2086">
        <v>100</v>
      </c>
      <c r="O17" s="1291"/>
    </row>
    <row r="18" spans="2:15" ht="30" customHeight="1">
      <c r="B18" s="2468" t="s">
        <v>1009</v>
      </c>
      <c r="C18" s="2468"/>
      <c r="D18" s="2468"/>
      <c r="E18" s="2468"/>
      <c r="I18" s="2087"/>
      <c r="K18" s="2087"/>
    </row>
    <row r="19" spans="2:15" ht="23.25">
      <c r="B19" s="2219">
        <v>98</v>
      </c>
    </row>
  </sheetData>
  <mergeCells count="7">
    <mergeCell ref="K8:L8"/>
    <mergeCell ref="B18:E18"/>
    <mergeCell ref="G8:H8"/>
    <mergeCell ref="B6:J6"/>
    <mergeCell ref="C8:D8"/>
    <mergeCell ref="E8:F8"/>
    <mergeCell ref="I8:J8"/>
  </mergeCells>
  <phoneticPr fontId="128" type="noConversion"/>
  <printOptions horizontalCentered="1" verticalCentered="1"/>
  <pageMargins left="0.19" right="0.78740157480314965" top="0.2" bottom="1.78" header="0.17" footer="1.75"/>
  <pageSetup paperSize="9" scale="95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theme="9"/>
  </sheetPr>
  <dimension ref="B1:Q22"/>
  <sheetViews>
    <sheetView view="pageLayout" topLeftCell="A5" zoomScaleNormal="90" workbookViewId="0">
      <selection activeCell="K28" sqref="A28:K282"/>
    </sheetView>
  </sheetViews>
  <sheetFormatPr baseColWidth="10" defaultColWidth="11.42578125" defaultRowHeight="12.75"/>
  <cols>
    <col min="1" max="1" width="2" style="437" customWidth="1"/>
    <col min="2" max="2" width="22.140625" style="437" customWidth="1"/>
    <col min="3" max="5" width="11.42578125" style="437" customWidth="1"/>
    <col min="6" max="8" width="13.28515625" style="437" customWidth="1"/>
    <col min="9" max="9" width="12.42578125" style="437" customWidth="1"/>
    <col min="10" max="10" width="13" style="437" customWidth="1"/>
    <col min="11" max="259" width="11.42578125" style="437"/>
    <col min="260" max="260" width="22.140625" style="437" customWidth="1"/>
    <col min="261" max="263" width="11.42578125" style="437" customWidth="1"/>
    <col min="264" max="264" width="13.28515625" style="437" customWidth="1"/>
    <col min="265" max="265" width="12.42578125" style="437" customWidth="1"/>
    <col min="266" max="266" width="13" style="437" customWidth="1"/>
    <col min="267" max="515" width="11.42578125" style="437"/>
    <col min="516" max="516" width="22.140625" style="437" customWidth="1"/>
    <col min="517" max="519" width="11.42578125" style="437" customWidth="1"/>
    <col min="520" max="520" width="13.28515625" style="437" customWidth="1"/>
    <col min="521" max="521" width="12.42578125" style="437" customWidth="1"/>
    <col min="522" max="522" width="13" style="437" customWidth="1"/>
    <col min="523" max="771" width="11.42578125" style="437"/>
    <col min="772" max="772" width="22.140625" style="437" customWidth="1"/>
    <col min="773" max="775" width="11.42578125" style="437" customWidth="1"/>
    <col min="776" max="776" width="13.28515625" style="437" customWidth="1"/>
    <col min="777" max="777" width="12.42578125" style="437" customWidth="1"/>
    <col min="778" max="778" width="13" style="437" customWidth="1"/>
    <col min="779" max="1027" width="11.42578125" style="437"/>
    <col min="1028" max="1028" width="22.140625" style="437" customWidth="1"/>
    <col min="1029" max="1031" width="11.42578125" style="437" customWidth="1"/>
    <col min="1032" max="1032" width="13.28515625" style="437" customWidth="1"/>
    <col min="1033" max="1033" width="12.42578125" style="437" customWidth="1"/>
    <col min="1034" max="1034" width="13" style="437" customWidth="1"/>
    <col min="1035" max="1283" width="11.42578125" style="437"/>
    <col min="1284" max="1284" width="22.140625" style="437" customWidth="1"/>
    <col min="1285" max="1287" width="11.42578125" style="437" customWidth="1"/>
    <col min="1288" max="1288" width="13.28515625" style="437" customWidth="1"/>
    <col min="1289" max="1289" width="12.42578125" style="437" customWidth="1"/>
    <col min="1290" max="1290" width="13" style="437" customWidth="1"/>
    <col min="1291" max="1539" width="11.42578125" style="437"/>
    <col min="1540" max="1540" width="22.140625" style="437" customWidth="1"/>
    <col min="1541" max="1543" width="11.42578125" style="437" customWidth="1"/>
    <col min="1544" max="1544" width="13.28515625" style="437" customWidth="1"/>
    <col min="1545" max="1545" width="12.42578125" style="437" customWidth="1"/>
    <col min="1546" max="1546" width="13" style="437" customWidth="1"/>
    <col min="1547" max="1795" width="11.42578125" style="437"/>
    <col min="1796" max="1796" width="22.140625" style="437" customWidth="1"/>
    <col min="1797" max="1799" width="11.42578125" style="437" customWidth="1"/>
    <col min="1800" max="1800" width="13.28515625" style="437" customWidth="1"/>
    <col min="1801" max="1801" width="12.42578125" style="437" customWidth="1"/>
    <col min="1802" max="1802" width="13" style="437" customWidth="1"/>
    <col min="1803" max="2051" width="11.42578125" style="437"/>
    <col min="2052" max="2052" width="22.140625" style="437" customWidth="1"/>
    <col min="2053" max="2055" width="11.42578125" style="437" customWidth="1"/>
    <col min="2056" max="2056" width="13.28515625" style="437" customWidth="1"/>
    <col min="2057" max="2057" width="12.42578125" style="437" customWidth="1"/>
    <col min="2058" max="2058" width="13" style="437" customWidth="1"/>
    <col min="2059" max="2307" width="11.42578125" style="437"/>
    <col min="2308" max="2308" width="22.140625" style="437" customWidth="1"/>
    <col min="2309" max="2311" width="11.42578125" style="437" customWidth="1"/>
    <col min="2312" max="2312" width="13.28515625" style="437" customWidth="1"/>
    <col min="2313" max="2313" width="12.42578125" style="437" customWidth="1"/>
    <col min="2314" max="2314" width="13" style="437" customWidth="1"/>
    <col min="2315" max="2563" width="11.42578125" style="437"/>
    <col min="2564" max="2564" width="22.140625" style="437" customWidth="1"/>
    <col min="2565" max="2567" width="11.42578125" style="437" customWidth="1"/>
    <col min="2568" max="2568" width="13.28515625" style="437" customWidth="1"/>
    <col min="2569" max="2569" width="12.42578125" style="437" customWidth="1"/>
    <col min="2570" max="2570" width="13" style="437" customWidth="1"/>
    <col min="2571" max="2819" width="11.42578125" style="437"/>
    <col min="2820" max="2820" width="22.140625" style="437" customWidth="1"/>
    <col min="2821" max="2823" width="11.42578125" style="437" customWidth="1"/>
    <col min="2824" max="2824" width="13.28515625" style="437" customWidth="1"/>
    <col min="2825" max="2825" width="12.42578125" style="437" customWidth="1"/>
    <col min="2826" max="2826" width="13" style="437" customWidth="1"/>
    <col min="2827" max="3075" width="11.42578125" style="437"/>
    <col min="3076" max="3076" width="22.140625" style="437" customWidth="1"/>
    <col min="3077" max="3079" width="11.42578125" style="437" customWidth="1"/>
    <col min="3080" max="3080" width="13.28515625" style="437" customWidth="1"/>
    <col min="3081" max="3081" width="12.42578125" style="437" customWidth="1"/>
    <col min="3082" max="3082" width="13" style="437" customWidth="1"/>
    <col min="3083" max="3331" width="11.42578125" style="437"/>
    <col min="3332" max="3332" width="22.140625" style="437" customWidth="1"/>
    <col min="3333" max="3335" width="11.42578125" style="437" customWidth="1"/>
    <col min="3336" max="3336" width="13.28515625" style="437" customWidth="1"/>
    <col min="3337" max="3337" width="12.42578125" style="437" customWidth="1"/>
    <col min="3338" max="3338" width="13" style="437" customWidth="1"/>
    <col min="3339" max="3587" width="11.42578125" style="437"/>
    <col min="3588" max="3588" width="22.140625" style="437" customWidth="1"/>
    <col min="3589" max="3591" width="11.42578125" style="437" customWidth="1"/>
    <col min="3592" max="3592" width="13.28515625" style="437" customWidth="1"/>
    <col min="3593" max="3593" width="12.42578125" style="437" customWidth="1"/>
    <col min="3594" max="3594" width="13" style="437" customWidth="1"/>
    <col min="3595" max="3843" width="11.42578125" style="437"/>
    <col min="3844" max="3844" width="22.140625" style="437" customWidth="1"/>
    <col min="3845" max="3847" width="11.42578125" style="437" customWidth="1"/>
    <col min="3848" max="3848" width="13.28515625" style="437" customWidth="1"/>
    <col min="3849" max="3849" width="12.42578125" style="437" customWidth="1"/>
    <col min="3850" max="3850" width="13" style="437" customWidth="1"/>
    <col min="3851" max="4099" width="11.42578125" style="437"/>
    <col min="4100" max="4100" width="22.140625" style="437" customWidth="1"/>
    <col min="4101" max="4103" width="11.42578125" style="437" customWidth="1"/>
    <col min="4104" max="4104" width="13.28515625" style="437" customWidth="1"/>
    <col min="4105" max="4105" width="12.42578125" style="437" customWidth="1"/>
    <col min="4106" max="4106" width="13" style="437" customWidth="1"/>
    <col min="4107" max="4355" width="11.42578125" style="437"/>
    <col min="4356" max="4356" width="22.140625" style="437" customWidth="1"/>
    <col min="4357" max="4359" width="11.42578125" style="437" customWidth="1"/>
    <col min="4360" max="4360" width="13.28515625" style="437" customWidth="1"/>
    <col min="4361" max="4361" width="12.42578125" style="437" customWidth="1"/>
    <col min="4362" max="4362" width="13" style="437" customWidth="1"/>
    <col min="4363" max="4611" width="11.42578125" style="437"/>
    <col min="4612" max="4612" width="22.140625" style="437" customWidth="1"/>
    <col min="4613" max="4615" width="11.42578125" style="437" customWidth="1"/>
    <col min="4616" max="4616" width="13.28515625" style="437" customWidth="1"/>
    <col min="4617" max="4617" width="12.42578125" style="437" customWidth="1"/>
    <col min="4618" max="4618" width="13" style="437" customWidth="1"/>
    <col min="4619" max="4867" width="11.42578125" style="437"/>
    <col min="4868" max="4868" width="22.140625" style="437" customWidth="1"/>
    <col min="4869" max="4871" width="11.42578125" style="437" customWidth="1"/>
    <col min="4872" max="4872" width="13.28515625" style="437" customWidth="1"/>
    <col min="4873" max="4873" width="12.42578125" style="437" customWidth="1"/>
    <col min="4874" max="4874" width="13" style="437" customWidth="1"/>
    <col min="4875" max="5123" width="11.42578125" style="437"/>
    <col min="5124" max="5124" width="22.140625" style="437" customWidth="1"/>
    <col min="5125" max="5127" width="11.42578125" style="437" customWidth="1"/>
    <col min="5128" max="5128" width="13.28515625" style="437" customWidth="1"/>
    <col min="5129" max="5129" width="12.42578125" style="437" customWidth="1"/>
    <col min="5130" max="5130" width="13" style="437" customWidth="1"/>
    <col min="5131" max="5379" width="11.42578125" style="437"/>
    <col min="5380" max="5380" width="22.140625" style="437" customWidth="1"/>
    <col min="5381" max="5383" width="11.42578125" style="437" customWidth="1"/>
    <col min="5384" max="5384" width="13.28515625" style="437" customWidth="1"/>
    <col min="5385" max="5385" width="12.42578125" style="437" customWidth="1"/>
    <col min="5386" max="5386" width="13" style="437" customWidth="1"/>
    <col min="5387" max="5635" width="11.42578125" style="437"/>
    <col min="5636" max="5636" width="22.140625" style="437" customWidth="1"/>
    <col min="5637" max="5639" width="11.42578125" style="437" customWidth="1"/>
    <col min="5640" max="5640" width="13.28515625" style="437" customWidth="1"/>
    <col min="5641" max="5641" width="12.42578125" style="437" customWidth="1"/>
    <col min="5642" max="5642" width="13" style="437" customWidth="1"/>
    <col min="5643" max="5891" width="11.42578125" style="437"/>
    <col min="5892" max="5892" width="22.140625" style="437" customWidth="1"/>
    <col min="5893" max="5895" width="11.42578125" style="437" customWidth="1"/>
    <col min="5896" max="5896" width="13.28515625" style="437" customWidth="1"/>
    <col min="5897" max="5897" width="12.42578125" style="437" customWidth="1"/>
    <col min="5898" max="5898" width="13" style="437" customWidth="1"/>
    <col min="5899" max="6147" width="11.42578125" style="437"/>
    <col min="6148" max="6148" width="22.140625" style="437" customWidth="1"/>
    <col min="6149" max="6151" width="11.42578125" style="437" customWidth="1"/>
    <col min="6152" max="6152" width="13.28515625" style="437" customWidth="1"/>
    <col min="6153" max="6153" width="12.42578125" style="437" customWidth="1"/>
    <col min="6154" max="6154" width="13" style="437" customWidth="1"/>
    <col min="6155" max="6403" width="11.42578125" style="437"/>
    <col min="6404" max="6404" width="22.140625" style="437" customWidth="1"/>
    <col min="6405" max="6407" width="11.42578125" style="437" customWidth="1"/>
    <col min="6408" max="6408" width="13.28515625" style="437" customWidth="1"/>
    <col min="6409" max="6409" width="12.42578125" style="437" customWidth="1"/>
    <col min="6410" max="6410" width="13" style="437" customWidth="1"/>
    <col min="6411" max="6659" width="11.42578125" style="437"/>
    <col min="6660" max="6660" width="22.140625" style="437" customWidth="1"/>
    <col min="6661" max="6663" width="11.42578125" style="437" customWidth="1"/>
    <col min="6664" max="6664" width="13.28515625" style="437" customWidth="1"/>
    <col min="6665" max="6665" width="12.42578125" style="437" customWidth="1"/>
    <col min="6666" max="6666" width="13" style="437" customWidth="1"/>
    <col min="6667" max="6915" width="11.42578125" style="437"/>
    <col min="6916" max="6916" width="22.140625" style="437" customWidth="1"/>
    <col min="6917" max="6919" width="11.42578125" style="437" customWidth="1"/>
    <col min="6920" max="6920" width="13.28515625" style="437" customWidth="1"/>
    <col min="6921" max="6921" width="12.42578125" style="437" customWidth="1"/>
    <col min="6922" max="6922" width="13" style="437" customWidth="1"/>
    <col min="6923" max="7171" width="11.42578125" style="437"/>
    <col min="7172" max="7172" width="22.140625" style="437" customWidth="1"/>
    <col min="7173" max="7175" width="11.42578125" style="437" customWidth="1"/>
    <col min="7176" max="7176" width="13.28515625" style="437" customWidth="1"/>
    <col min="7177" max="7177" width="12.42578125" style="437" customWidth="1"/>
    <col min="7178" max="7178" width="13" style="437" customWidth="1"/>
    <col min="7179" max="7427" width="11.42578125" style="437"/>
    <col min="7428" max="7428" width="22.140625" style="437" customWidth="1"/>
    <col min="7429" max="7431" width="11.42578125" style="437" customWidth="1"/>
    <col min="7432" max="7432" width="13.28515625" style="437" customWidth="1"/>
    <col min="7433" max="7433" width="12.42578125" style="437" customWidth="1"/>
    <col min="7434" max="7434" width="13" style="437" customWidth="1"/>
    <col min="7435" max="7683" width="11.42578125" style="437"/>
    <col min="7684" max="7684" width="22.140625" style="437" customWidth="1"/>
    <col min="7685" max="7687" width="11.42578125" style="437" customWidth="1"/>
    <col min="7688" max="7688" width="13.28515625" style="437" customWidth="1"/>
    <col min="7689" max="7689" width="12.42578125" style="437" customWidth="1"/>
    <col min="7690" max="7690" width="13" style="437" customWidth="1"/>
    <col min="7691" max="7939" width="11.42578125" style="437"/>
    <col min="7940" max="7940" width="22.140625" style="437" customWidth="1"/>
    <col min="7941" max="7943" width="11.42578125" style="437" customWidth="1"/>
    <col min="7944" max="7944" width="13.28515625" style="437" customWidth="1"/>
    <col min="7945" max="7945" width="12.42578125" style="437" customWidth="1"/>
    <col min="7946" max="7946" width="13" style="437" customWidth="1"/>
    <col min="7947" max="8195" width="11.42578125" style="437"/>
    <col min="8196" max="8196" width="22.140625" style="437" customWidth="1"/>
    <col min="8197" max="8199" width="11.42578125" style="437" customWidth="1"/>
    <col min="8200" max="8200" width="13.28515625" style="437" customWidth="1"/>
    <col min="8201" max="8201" width="12.42578125" style="437" customWidth="1"/>
    <col min="8202" max="8202" width="13" style="437" customWidth="1"/>
    <col min="8203" max="8451" width="11.42578125" style="437"/>
    <col min="8452" max="8452" width="22.140625" style="437" customWidth="1"/>
    <col min="8453" max="8455" width="11.42578125" style="437" customWidth="1"/>
    <col min="8456" max="8456" width="13.28515625" style="437" customWidth="1"/>
    <col min="8457" max="8457" width="12.42578125" style="437" customWidth="1"/>
    <col min="8458" max="8458" width="13" style="437" customWidth="1"/>
    <col min="8459" max="8707" width="11.42578125" style="437"/>
    <col min="8708" max="8708" width="22.140625" style="437" customWidth="1"/>
    <col min="8709" max="8711" width="11.42578125" style="437" customWidth="1"/>
    <col min="8712" max="8712" width="13.28515625" style="437" customWidth="1"/>
    <col min="8713" max="8713" width="12.42578125" style="437" customWidth="1"/>
    <col min="8714" max="8714" width="13" style="437" customWidth="1"/>
    <col min="8715" max="8963" width="11.42578125" style="437"/>
    <col min="8964" max="8964" width="22.140625" style="437" customWidth="1"/>
    <col min="8965" max="8967" width="11.42578125" style="437" customWidth="1"/>
    <col min="8968" max="8968" width="13.28515625" style="437" customWidth="1"/>
    <col min="8969" max="8969" width="12.42578125" style="437" customWidth="1"/>
    <col min="8970" max="8970" width="13" style="437" customWidth="1"/>
    <col min="8971" max="9219" width="11.42578125" style="437"/>
    <col min="9220" max="9220" width="22.140625" style="437" customWidth="1"/>
    <col min="9221" max="9223" width="11.42578125" style="437" customWidth="1"/>
    <col min="9224" max="9224" width="13.28515625" style="437" customWidth="1"/>
    <col min="9225" max="9225" width="12.42578125" style="437" customWidth="1"/>
    <col min="9226" max="9226" width="13" style="437" customWidth="1"/>
    <col min="9227" max="9475" width="11.42578125" style="437"/>
    <col min="9476" max="9476" width="22.140625" style="437" customWidth="1"/>
    <col min="9477" max="9479" width="11.42578125" style="437" customWidth="1"/>
    <col min="9480" max="9480" width="13.28515625" style="437" customWidth="1"/>
    <col min="9481" max="9481" width="12.42578125" style="437" customWidth="1"/>
    <col min="9482" max="9482" width="13" style="437" customWidth="1"/>
    <col min="9483" max="9731" width="11.42578125" style="437"/>
    <col min="9732" max="9732" width="22.140625" style="437" customWidth="1"/>
    <col min="9733" max="9735" width="11.42578125" style="437" customWidth="1"/>
    <col min="9736" max="9736" width="13.28515625" style="437" customWidth="1"/>
    <col min="9737" max="9737" width="12.42578125" style="437" customWidth="1"/>
    <col min="9738" max="9738" width="13" style="437" customWidth="1"/>
    <col min="9739" max="9987" width="11.42578125" style="437"/>
    <col min="9988" max="9988" width="22.140625" style="437" customWidth="1"/>
    <col min="9989" max="9991" width="11.42578125" style="437" customWidth="1"/>
    <col min="9992" max="9992" width="13.28515625" style="437" customWidth="1"/>
    <col min="9993" max="9993" width="12.42578125" style="437" customWidth="1"/>
    <col min="9994" max="9994" width="13" style="437" customWidth="1"/>
    <col min="9995" max="10243" width="11.42578125" style="437"/>
    <col min="10244" max="10244" width="22.140625" style="437" customWidth="1"/>
    <col min="10245" max="10247" width="11.42578125" style="437" customWidth="1"/>
    <col min="10248" max="10248" width="13.28515625" style="437" customWidth="1"/>
    <col min="10249" max="10249" width="12.42578125" style="437" customWidth="1"/>
    <col min="10250" max="10250" width="13" style="437" customWidth="1"/>
    <col min="10251" max="10499" width="11.42578125" style="437"/>
    <col min="10500" max="10500" width="22.140625" style="437" customWidth="1"/>
    <col min="10501" max="10503" width="11.42578125" style="437" customWidth="1"/>
    <col min="10504" max="10504" width="13.28515625" style="437" customWidth="1"/>
    <col min="10505" max="10505" width="12.42578125" style="437" customWidth="1"/>
    <col min="10506" max="10506" width="13" style="437" customWidth="1"/>
    <col min="10507" max="10755" width="11.42578125" style="437"/>
    <col min="10756" max="10756" width="22.140625" style="437" customWidth="1"/>
    <col min="10757" max="10759" width="11.42578125" style="437" customWidth="1"/>
    <col min="10760" max="10760" width="13.28515625" style="437" customWidth="1"/>
    <col min="10761" max="10761" width="12.42578125" style="437" customWidth="1"/>
    <col min="10762" max="10762" width="13" style="437" customWidth="1"/>
    <col min="10763" max="11011" width="11.42578125" style="437"/>
    <col min="11012" max="11012" width="22.140625" style="437" customWidth="1"/>
    <col min="11013" max="11015" width="11.42578125" style="437" customWidth="1"/>
    <col min="11016" max="11016" width="13.28515625" style="437" customWidth="1"/>
    <col min="11017" max="11017" width="12.42578125" style="437" customWidth="1"/>
    <col min="11018" max="11018" width="13" style="437" customWidth="1"/>
    <col min="11019" max="11267" width="11.42578125" style="437"/>
    <col min="11268" max="11268" width="22.140625" style="437" customWidth="1"/>
    <col min="11269" max="11271" width="11.42578125" style="437" customWidth="1"/>
    <col min="11272" max="11272" width="13.28515625" style="437" customWidth="1"/>
    <col min="11273" max="11273" width="12.42578125" style="437" customWidth="1"/>
    <col min="11274" max="11274" width="13" style="437" customWidth="1"/>
    <col min="11275" max="11523" width="11.42578125" style="437"/>
    <col min="11524" max="11524" width="22.140625" style="437" customWidth="1"/>
    <col min="11525" max="11527" width="11.42578125" style="437" customWidth="1"/>
    <col min="11528" max="11528" width="13.28515625" style="437" customWidth="1"/>
    <col min="11529" max="11529" width="12.42578125" style="437" customWidth="1"/>
    <col min="11530" max="11530" width="13" style="437" customWidth="1"/>
    <col min="11531" max="11779" width="11.42578125" style="437"/>
    <col min="11780" max="11780" width="22.140625" style="437" customWidth="1"/>
    <col min="11781" max="11783" width="11.42578125" style="437" customWidth="1"/>
    <col min="11784" max="11784" width="13.28515625" style="437" customWidth="1"/>
    <col min="11785" max="11785" width="12.42578125" style="437" customWidth="1"/>
    <col min="11786" max="11786" width="13" style="437" customWidth="1"/>
    <col min="11787" max="12035" width="11.42578125" style="437"/>
    <col min="12036" max="12036" width="22.140625" style="437" customWidth="1"/>
    <col min="12037" max="12039" width="11.42578125" style="437" customWidth="1"/>
    <col min="12040" max="12040" width="13.28515625" style="437" customWidth="1"/>
    <col min="12041" max="12041" width="12.42578125" style="437" customWidth="1"/>
    <col min="12042" max="12042" width="13" style="437" customWidth="1"/>
    <col min="12043" max="12291" width="11.42578125" style="437"/>
    <col min="12292" max="12292" width="22.140625" style="437" customWidth="1"/>
    <col min="12293" max="12295" width="11.42578125" style="437" customWidth="1"/>
    <col min="12296" max="12296" width="13.28515625" style="437" customWidth="1"/>
    <col min="12297" max="12297" width="12.42578125" style="437" customWidth="1"/>
    <col min="12298" max="12298" width="13" style="437" customWidth="1"/>
    <col min="12299" max="12547" width="11.42578125" style="437"/>
    <col min="12548" max="12548" width="22.140625" style="437" customWidth="1"/>
    <col min="12549" max="12551" width="11.42578125" style="437" customWidth="1"/>
    <col min="12552" max="12552" width="13.28515625" style="437" customWidth="1"/>
    <col min="12553" max="12553" width="12.42578125" style="437" customWidth="1"/>
    <col min="12554" max="12554" width="13" style="437" customWidth="1"/>
    <col min="12555" max="12803" width="11.42578125" style="437"/>
    <col min="12804" max="12804" width="22.140625" style="437" customWidth="1"/>
    <col min="12805" max="12807" width="11.42578125" style="437" customWidth="1"/>
    <col min="12808" max="12808" width="13.28515625" style="437" customWidth="1"/>
    <col min="12809" max="12809" width="12.42578125" style="437" customWidth="1"/>
    <col min="12810" max="12810" width="13" style="437" customWidth="1"/>
    <col min="12811" max="13059" width="11.42578125" style="437"/>
    <col min="13060" max="13060" width="22.140625" style="437" customWidth="1"/>
    <col min="13061" max="13063" width="11.42578125" style="437" customWidth="1"/>
    <col min="13064" max="13064" width="13.28515625" style="437" customWidth="1"/>
    <col min="13065" max="13065" width="12.42578125" style="437" customWidth="1"/>
    <col min="13066" max="13066" width="13" style="437" customWidth="1"/>
    <col min="13067" max="13315" width="11.42578125" style="437"/>
    <col min="13316" max="13316" width="22.140625" style="437" customWidth="1"/>
    <col min="13317" max="13319" width="11.42578125" style="437" customWidth="1"/>
    <col min="13320" max="13320" width="13.28515625" style="437" customWidth="1"/>
    <col min="13321" max="13321" width="12.42578125" style="437" customWidth="1"/>
    <col min="13322" max="13322" width="13" style="437" customWidth="1"/>
    <col min="13323" max="13571" width="11.42578125" style="437"/>
    <col min="13572" max="13572" width="22.140625" style="437" customWidth="1"/>
    <col min="13573" max="13575" width="11.42578125" style="437" customWidth="1"/>
    <col min="13576" max="13576" width="13.28515625" style="437" customWidth="1"/>
    <col min="13577" max="13577" width="12.42578125" style="437" customWidth="1"/>
    <col min="13578" max="13578" width="13" style="437" customWidth="1"/>
    <col min="13579" max="13827" width="11.42578125" style="437"/>
    <col min="13828" max="13828" width="22.140625" style="437" customWidth="1"/>
    <col min="13829" max="13831" width="11.42578125" style="437" customWidth="1"/>
    <col min="13832" max="13832" width="13.28515625" style="437" customWidth="1"/>
    <col min="13833" max="13833" width="12.42578125" style="437" customWidth="1"/>
    <col min="13834" max="13834" width="13" style="437" customWidth="1"/>
    <col min="13835" max="14083" width="11.42578125" style="437"/>
    <col min="14084" max="14084" width="22.140625" style="437" customWidth="1"/>
    <col min="14085" max="14087" width="11.42578125" style="437" customWidth="1"/>
    <col min="14088" max="14088" width="13.28515625" style="437" customWidth="1"/>
    <col min="14089" max="14089" width="12.42578125" style="437" customWidth="1"/>
    <col min="14090" max="14090" width="13" style="437" customWidth="1"/>
    <col min="14091" max="14339" width="11.42578125" style="437"/>
    <col min="14340" max="14340" width="22.140625" style="437" customWidth="1"/>
    <col min="14341" max="14343" width="11.42578125" style="437" customWidth="1"/>
    <col min="14344" max="14344" width="13.28515625" style="437" customWidth="1"/>
    <col min="14345" max="14345" width="12.42578125" style="437" customWidth="1"/>
    <col min="14346" max="14346" width="13" style="437" customWidth="1"/>
    <col min="14347" max="14595" width="11.42578125" style="437"/>
    <col min="14596" max="14596" width="22.140625" style="437" customWidth="1"/>
    <col min="14597" max="14599" width="11.42578125" style="437" customWidth="1"/>
    <col min="14600" max="14600" width="13.28515625" style="437" customWidth="1"/>
    <col min="14601" max="14601" width="12.42578125" style="437" customWidth="1"/>
    <col min="14602" max="14602" width="13" style="437" customWidth="1"/>
    <col min="14603" max="14851" width="11.42578125" style="437"/>
    <col min="14852" max="14852" width="22.140625" style="437" customWidth="1"/>
    <col min="14853" max="14855" width="11.42578125" style="437" customWidth="1"/>
    <col min="14856" max="14856" width="13.28515625" style="437" customWidth="1"/>
    <col min="14857" max="14857" width="12.42578125" style="437" customWidth="1"/>
    <col min="14858" max="14858" width="13" style="437" customWidth="1"/>
    <col min="14859" max="15107" width="11.42578125" style="437"/>
    <col min="15108" max="15108" width="22.140625" style="437" customWidth="1"/>
    <col min="15109" max="15111" width="11.42578125" style="437" customWidth="1"/>
    <col min="15112" max="15112" width="13.28515625" style="437" customWidth="1"/>
    <col min="15113" max="15113" width="12.42578125" style="437" customWidth="1"/>
    <col min="15114" max="15114" width="13" style="437" customWidth="1"/>
    <col min="15115" max="15363" width="11.42578125" style="437"/>
    <col min="15364" max="15364" width="22.140625" style="437" customWidth="1"/>
    <col min="15365" max="15367" width="11.42578125" style="437" customWidth="1"/>
    <col min="15368" max="15368" width="13.28515625" style="437" customWidth="1"/>
    <col min="15369" max="15369" width="12.42578125" style="437" customWidth="1"/>
    <col min="15370" max="15370" width="13" style="437" customWidth="1"/>
    <col min="15371" max="15619" width="11.42578125" style="437"/>
    <col min="15620" max="15620" width="22.140625" style="437" customWidth="1"/>
    <col min="15621" max="15623" width="11.42578125" style="437" customWidth="1"/>
    <col min="15624" max="15624" width="13.28515625" style="437" customWidth="1"/>
    <col min="15625" max="15625" width="12.42578125" style="437" customWidth="1"/>
    <col min="15626" max="15626" width="13" style="437" customWidth="1"/>
    <col min="15627" max="15875" width="11.42578125" style="437"/>
    <col min="15876" max="15876" width="22.140625" style="437" customWidth="1"/>
    <col min="15877" max="15879" width="11.42578125" style="437" customWidth="1"/>
    <col min="15880" max="15880" width="13.28515625" style="437" customWidth="1"/>
    <col min="15881" max="15881" width="12.42578125" style="437" customWidth="1"/>
    <col min="15882" max="15882" width="13" style="437" customWidth="1"/>
    <col min="15883" max="16131" width="11.42578125" style="437"/>
    <col min="16132" max="16132" width="22.140625" style="437" customWidth="1"/>
    <col min="16133" max="16135" width="11.42578125" style="437" customWidth="1"/>
    <col min="16136" max="16136" width="13.28515625" style="437" customWidth="1"/>
    <col min="16137" max="16137" width="12.42578125" style="437" customWidth="1"/>
    <col min="16138" max="16138" width="13" style="437" customWidth="1"/>
    <col min="16139" max="16384" width="11.42578125" style="437"/>
  </cols>
  <sheetData>
    <row r="1" spans="2:17" ht="23.25">
      <c r="B1" s="2219">
        <v>95</v>
      </c>
    </row>
    <row r="2" spans="2:17" ht="20.25">
      <c r="L2" s="2191"/>
    </row>
    <row r="3" spans="2:17" ht="20.25">
      <c r="L3" s="2191"/>
    </row>
    <row r="6" spans="2:17" ht="21.75" customHeight="1">
      <c r="B6" s="2471" t="s">
        <v>1343</v>
      </c>
      <c r="C6" s="2471"/>
      <c r="D6" s="2471"/>
      <c r="E6" s="2471"/>
      <c r="F6" s="2471"/>
      <c r="G6" s="2471"/>
      <c r="H6" s="2471"/>
      <c r="I6" s="2471"/>
      <c r="J6" s="2471"/>
    </row>
    <row r="7" spans="2:17" ht="22.5" customHeight="1">
      <c r="B7" s="725"/>
      <c r="C7" s="2472"/>
      <c r="D7" s="2472"/>
      <c r="E7" s="2472"/>
      <c r="F7" s="2472"/>
      <c r="G7" s="2472"/>
      <c r="H7" s="2472"/>
      <c r="I7" s="2472"/>
      <c r="J7" s="725"/>
    </row>
    <row r="8" spans="2:17">
      <c r="B8" s="726"/>
      <c r="C8" s="726"/>
      <c r="D8" s="726"/>
      <c r="E8" s="726"/>
      <c r="F8" s="726"/>
      <c r="G8" s="726"/>
      <c r="H8" s="726"/>
      <c r="I8" s="726"/>
      <c r="J8" s="726"/>
    </row>
    <row r="9" spans="2:17" ht="13.5" thickBot="1">
      <c r="L9" s="470" t="s">
        <v>1001</v>
      </c>
    </row>
    <row r="10" spans="2:17" ht="30" customHeight="1">
      <c r="B10" s="2083" t="s">
        <v>1015</v>
      </c>
      <c r="C10" s="2469" t="s">
        <v>1023</v>
      </c>
      <c r="D10" s="2470"/>
      <c r="E10" s="2469" t="s">
        <v>1024</v>
      </c>
      <c r="F10" s="2470"/>
      <c r="G10" s="2469" t="s">
        <v>1025</v>
      </c>
      <c r="H10" s="2470"/>
      <c r="I10" s="2467" t="s">
        <v>1043</v>
      </c>
      <c r="J10" s="2467"/>
      <c r="K10" s="2467" t="s">
        <v>1344</v>
      </c>
      <c r="L10" s="2467"/>
      <c r="P10" s="1219"/>
    </row>
    <row r="11" spans="2:17" ht="30" customHeight="1" thickBot="1">
      <c r="B11" s="2118" t="s">
        <v>1026</v>
      </c>
      <c r="C11" s="2112" t="s">
        <v>373</v>
      </c>
      <c r="D11" s="2109" t="s">
        <v>251</v>
      </c>
      <c r="E11" s="2112" t="s">
        <v>373</v>
      </c>
      <c r="F11" s="2110" t="s">
        <v>251</v>
      </c>
      <c r="G11" s="2112" t="s">
        <v>373</v>
      </c>
      <c r="H11" s="2110" t="s">
        <v>251</v>
      </c>
      <c r="I11" s="2113" t="s">
        <v>373</v>
      </c>
      <c r="J11" s="2111" t="s">
        <v>251</v>
      </c>
      <c r="K11" s="2113" t="s">
        <v>373</v>
      </c>
      <c r="L11" s="2111" t="s">
        <v>251</v>
      </c>
      <c r="Q11" s="1219"/>
    </row>
    <row r="12" spans="2:17" ht="30" customHeight="1">
      <c r="B12" s="2105" t="s">
        <v>1027</v>
      </c>
      <c r="C12" s="2115">
        <v>15330</v>
      </c>
      <c r="D12" s="727">
        <v>66.3</v>
      </c>
      <c r="E12" s="2115">
        <v>16020</v>
      </c>
      <c r="F12" s="727">
        <v>60.1</v>
      </c>
      <c r="G12" s="2115">
        <v>40221</v>
      </c>
      <c r="H12" s="728">
        <v>79</v>
      </c>
      <c r="I12" s="2116">
        <v>29178.338</v>
      </c>
      <c r="J12" s="2099">
        <v>81.7</v>
      </c>
      <c r="K12" s="2116"/>
      <c r="L12" s="2099"/>
      <c r="P12" s="710"/>
    </row>
    <row r="13" spans="2:17" ht="30" customHeight="1">
      <c r="B13" s="2106" t="s">
        <v>1028</v>
      </c>
      <c r="C13" s="735">
        <v>3340</v>
      </c>
      <c r="D13" s="729">
        <v>14.4</v>
      </c>
      <c r="E13" s="735">
        <v>4720</v>
      </c>
      <c r="F13" s="729">
        <v>17.7</v>
      </c>
      <c r="G13" s="735">
        <v>3385</v>
      </c>
      <c r="H13" s="730">
        <v>6.6</v>
      </c>
      <c r="I13" s="2116">
        <v>2928.5479999999998</v>
      </c>
      <c r="J13" s="2100">
        <v>8.1999999999999993</v>
      </c>
      <c r="K13" s="2116"/>
      <c r="L13" s="2100"/>
    </row>
    <row r="14" spans="2:17" ht="30" customHeight="1">
      <c r="B14" s="2106" t="s">
        <v>1029</v>
      </c>
      <c r="C14" s="735">
        <v>2570</v>
      </c>
      <c r="D14" s="729">
        <v>11.1</v>
      </c>
      <c r="E14" s="735">
        <v>3470</v>
      </c>
      <c r="F14" s="729">
        <v>13</v>
      </c>
      <c r="G14" s="735">
        <v>3384</v>
      </c>
      <c r="H14" s="730">
        <v>6.6</v>
      </c>
      <c r="I14" s="2116">
        <v>2071.4119999999998</v>
      </c>
      <c r="J14" s="2100">
        <v>5.8</v>
      </c>
      <c r="K14" s="2116"/>
      <c r="L14" s="2100"/>
      <c r="N14" s="710"/>
    </row>
    <row r="15" spans="2:17" ht="30" customHeight="1">
      <c r="B15" s="2106" t="s">
        <v>1030</v>
      </c>
      <c r="C15" s="735">
        <v>770</v>
      </c>
      <c r="D15" s="729">
        <v>3.4</v>
      </c>
      <c r="E15" s="735">
        <v>760</v>
      </c>
      <c r="F15" s="729">
        <v>2.9</v>
      </c>
      <c r="G15" s="735">
        <v>878</v>
      </c>
      <c r="H15" s="730">
        <v>1.7</v>
      </c>
      <c r="I15" s="2116">
        <v>714.28</v>
      </c>
      <c r="J15" s="2100">
        <v>2</v>
      </c>
      <c r="K15" s="2116"/>
      <c r="L15" s="2100"/>
      <c r="N15" s="710"/>
    </row>
    <row r="16" spans="2:17" ht="30" customHeight="1" thickBot="1">
      <c r="B16" s="2107" t="s">
        <v>487</v>
      </c>
      <c r="C16" s="2091">
        <v>1120</v>
      </c>
      <c r="D16" s="731">
        <v>4.8</v>
      </c>
      <c r="E16" s="2091">
        <v>1690</v>
      </c>
      <c r="F16" s="731">
        <v>6.3</v>
      </c>
      <c r="G16" s="2091">
        <v>3064</v>
      </c>
      <c r="H16" s="732">
        <v>6.1</v>
      </c>
      <c r="I16" s="2117">
        <v>821.42100000000005</v>
      </c>
      <c r="J16" s="2101">
        <v>2.2999999999999998</v>
      </c>
      <c r="K16" s="2117"/>
      <c r="L16" s="2101"/>
      <c r="P16" s="710"/>
    </row>
    <row r="17" spans="2:15" ht="30" customHeight="1" thickBot="1">
      <c r="B17" s="2108" t="s">
        <v>1008</v>
      </c>
      <c r="C17" s="2104">
        <f t="shared" ref="C17:G17" si="0">SUM(C12:C16)</f>
        <v>23130</v>
      </c>
      <c r="D17" s="2102">
        <f t="shared" si="0"/>
        <v>100</v>
      </c>
      <c r="E17" s="2114">
        <f t="shared" si="0"/>
        <v>26660</v>
      </c>
      <c r="F17" s="2102">
        <f t="shared" si="0"/>
        <v>100</v>
      </c>
      <c r="G17" s="2114">
        <f t="shared" si="0"/>
        <v>50932</v>
      </c>
      <c r="H17" s="2102">
        <v>100</v>
      </c>
      <c r="I17" s="2114">
        <f>SUM(I12:I16)</f>
        <v>35713.998999999996</v>
      </c>
      <c r="J17" s="2103">
        <v>100</v>
      </c>
      <c r="K17" s="2114">
        <f>SUM(K12:K16)</f>
        <v>0</v>
      </c>
      <c r="L17" s="2103">
        <v>100</v>
      </c>
    </row>
    <row r="18" spans="2:15" ht="30" customHeight="1">
      <c r="B18" s="2468" t="s">
        <v>1009</v>
      </c>
      <c r="C18" s="2468"/>
      <c r="D18" s="2468"/>
      <c r="E18" s="2468"/>
      <c r="O18" s="1219"/>
    </row>
    <row r="22" spans="2:15">
      <c r="N22" s="1219"/>
    </row>
  </sheetData>
  <mergeCells count="8">
    <mergeCell ref="K10:L10"/>
    <mergeCell ref="B18:E18"/>
    <mergeCell ref="G10:H10"/>
    <mergeCell ref="B6:J6"/>
    <mergeCell ref="C7:I7"/>
    <mergeCell ref="C10:D10"/>
    <mergeCell ref="E10:F10"/>
    <mergeCell ref="I10:J10"/>
  </mergeCells>
  <phoneticPr fontId="128" type="noConversion"/>
  <printOptions horizontalCentered="1" verticalCentered="1"/>
  <pageMargins left="0.27" right="0.18" top="0.17" bottom="0.98425196850393704" header="0.17" footer="0.51181102362204722"/>
  <pageSetup paperSize="9" scale="95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theme="9"/>
  </sheetPr>
  <dimension ref="A1:Q15"/>
  <sheetViews>
    <sheetView view="pageLayout" topLeftCell="B6" zoomScaleNormal="90" workbookViewId="0">
      <selection activeCell="L23" sqref="A23:L134"/>
    </sheetView>
  </sheetViews>
  <sheetFormatPr baseColWidth="10" defaultColWidth="11.42578125" defaultRowHeight="12.75"/>
  <cols>
    <col min="1" max="1" width="0.85546875" style="437" hidden="1" customWidth="1"/>
    <col min="2" max="2" width="19" style="437" customWidth="1"/>
    <col min="3" max="3" width="10.7109375" style="437" customWidth="1"/>
    <col min="4" max="4" width="9.42578125" style="437" customWidth="1"/>
    <col min="5" max="5" width="14.140625" style="437" customWidth="1"/>
    <col min="6" max="8" width="11.42578125" style="437" customWidth="1"/>
    <col min="9" max="9" width="13.28515625" style="437" customWidth="1"/>
    <col min="10" max="10" width="10.85546875" style="437" customWidth="1"/>
    <col min="11" max="11" width="10.42578125" style="437" customWidth="1"/>
    <col min="12" max="12" width="13.140625" style="437" customWidth="1"/>
    <col min="13" max="257" width="11.42578125" style="437"/>
    <col min="258" max="258" width="23" style="437" customWidth="1"/>
    <col min="259" max="259" width="10.7109375" style="437" customWidth="1"/>
    <col min="260" max="260" width="9.140625" style="437" customWidth="1"/>
    <col min="261" max="261" width="14.140625" style="437" customWidth="1"/>
    <col min="262" max="262" width="11.42578125" style="437" customWidth="1"/>
    <col min="263" max="263" width="14.42578125" style="437" customWidth="1"/>
    <col min="264" max="513" width="11.42578125" style="437"/>
    <col min="514" max="514" width="23" style="437" customWidth="1"/>
    <col min="515" max="515" width="10.7109375" style="437" customWidth="1"/>
    <col min="516" max="516" width="9.140625" style="437" customWidth="1"/>
    <col min="517" max="517" width="14.140625" style="437" customWidth="1"/>
    <col min="518" max="518" width="11.42578125" style="437" customWidth="1"/>
    <col min="519" max="519" width="14.42578125" style="437" customWidth="1"/>
    <col min="520" max="769" width="11.42578125" style="437"/>
    <col min="770" max="770" width="23" style="437" customWidth="1"/>
    <col min="771" max="771" width="10.7109375" style="437" customWidth="1"/>
    <col min="772" max="772" width="9.140625" style="437" customWidth="1"/>
    <col min="773" max="773" width="14.140625" style="437" customWidth="1"/>
    <col min="774" max="774" width="11.42578125" style="437" customWidth="1"/>
    <col min="775" max="775" width="14.42578125" style="437" customWidth="1"/>
    <col min="776" max="1025" width="11.42578125" style="437"/>
    <col min="1026" max="1026" width="23" style="437" customWidth="1"/>
    <col min="1027" max="1027" width="10.7109375" style="437" customWidth="1"/>
    <col min="1028" max="1028" width="9.140625" style="437" customWidth="1"/>
    <col min="1029" max="1029" width="14.140625" style="437" customWidth="1"/>
    <col min="1030" max="1030" width="11.42578125" style="437" customWidth="1"/>
    <col min="1031" max="1031" width="14.42578125" style="437" customWidth="1"/>
    <col min="1032" max="1281" width="11.42578125" style="437"/>
    <col min="1282" max="1282" width="23" style="437" customWidth="1"/>
    <col min="1283" max="1283" width="10.7109375" style="437" customWidth="1"/>
    <col min="1284" max="1284" width="9.140625" style="437" customWidth="1"/>
    <col min="1285" max="1285" width="14.140625" style="437" customWidth="1"/>
    <col min="1286" max="1286" width="11.42578125" style="437" customWidth="1"/>
    <col min="1287" max="1287" width="14.42578125" style="437" customWidth="1"/>
    <col min="1288" max="1537" width="11.42578125" style="437"/>
    <col min="1538" max="1538" width="23" style="437" customWidth="1"/>
    <col min="1539" max="1539" width="10.7109375" style="437" customWidth="1"/>
    <col min="1540" max="1540" width="9.140625" style="437" customWidth="1"/>
    <col min="1541" max="1541" width="14.140625" style="437" customWidth="1"/>
    <col min="1542" max="1542" width="11.42578125" style="437" customWidth="1"/>
    <col min="1543" max="1543" width="14.42578125" style="437" customWidth="1"/>
    <col min="1544" max="1793" width="11.42578125" style="437"/>
    <col min="1794" max="1794" width="23" style="437" customWidth="1"/>
    <col min="1795" max="1795" width="10.7109375" style="437" customWidth="1"/>
    <col min="1796" max="1796" width="9.140625" style="437" customWidth="1"/>
    <col min="1797" max="1797" width="14.140625" style="437" customWidth="1"/>
    <col min="1798" max="1798" width="11.42578125" style="437" customWidth="1"/>
    <col min="1799" max="1799" width="14.42578125" style="437" customWidth="1"/>
    <col min="1800" max="2049" width="11.42578125" style="437"/>
    <col min="2050" max="2050" width="23" style="437" customWidth="1"/>
    <col min="2051" max="2051" width="10.7109375" style="437" customWidth="1"/>
    <col min="2052" max="2052" width="9.140625" style="437" customWidth="1"/>
    <col min="2053" max="2053" width="14.140625" style="437" customWidth="1"/>
    <col min="2054" max="2054" width="11.42578125" style="437" customWidth="1"/>
    <col min="2055" max="2055" width="14.42578125" style="437" customWidth="1"/>
    <col min="2056" max="2305" width="11.42578125" style="437"/>
    <col min="2306" max="2306" width="23" style="437" customWidth="1"/>
    <col min="2307" max="2307" width="10.7109375" style="437" customWidth="1"/>
    <col min="2308" max="2308" width="9.140625" style="437" customWidth="1"/>
    <col min="2309" max="2309" width="14.140625" style="437" customWidth="1"/>
    <col min="2310" max="2310" width="11.42578125" style="437" customWidth="1"/>
    <col min="2311" max="2311" width="14.42578125" style="437" customWidth="1"/>
    <col min="2312" max="2561" width="11.42578125" style="437"/>
    <col min="2562" max="2562" width="23" style="437" customWidth="1"/>
    <col min="2563" max="2563" width="10.7109375" style="437" customWidth="1"/>
    <col min="2564" max="2564" width="9.140625" style="437" customWidth="1"/>
    <col min="2565" max="2565" width="14.140625" style="437" customWidth="1"/>
    <col min="2566" max="2566" width="11.42578125" style="437" customWidth="1"/>
    <col min="2567" max="2567" width="14.42578125" style="437" customWidth="1"/>
    <col min="2568" max="2817" width="11.42578125" style="437"/>
    <col min="2818" max="2818" width="23" style="437" customWidth="1"/>
    <col min="2819" max="2819" width="10.7109375" style="437" customWidth="1"/>
    <col min="2820" max="2820" width="9.140625" style="437" customWidth="1"/>
    <col min="2821" max="2821" width="14.140625" style="437" customWidth="1"/>
    <col min="2822" max="2822" width="11.42578125" style="437" customWidth="1"/>
    <col min="2823" max="2823" width="14.42578125" style="437" customWidth="1"/>
    <col min="2824" max="3073" width="11.42578125" style="437"/>
    <col min="3074" max="3074" width="23" style="437" customWidth="1"/>
    <col min="3075" max="3075" width="10.7109375" style="437" customWidth="1"/>
    <col min="3076" max="3076" width="9.140625" style="437" customWidth="1"/>
    <col min="3077" max="3077" width="14.140625" style="437" customWidth="1"/>
    <col min="3078" max="3078" width="11.42578125" style="437" customWidth="1"/>
    <col min="3079" max="3079" width="14.42578125" style="437" customWidth="1"/>
    <col min="3080" max="3329" width="11.42578125" style="437"/>
    <col min="3330" max="3330" width="23" style="437" customWidth="1"/>
    <col min="3331" max="3331" width="10.7109375" style="437" customWidth="1"/>
    <col min="3332" max="3332" width="9.140625" style="437" customWidth="1"/>
    <col min="3333" max="3333" width="14.140625" style="437" customWidth="1"/>
    <col min="3334" max="3334" width="11.42578125" style="437" customWidth="1"/>
    <col min="3335" max="3335" width="14.42578125" style="437" customWidth="1"/>
    <col min="3336" max="3585" width="11.42578125" style="437"/>
    <col min="3586" max="3586" width="23" style="437" customWidth="1"/>
    <col min="3587" max="3587" width="10.7109375" style="437" customWidth="1"/>
    <col min="3588" max="3588" width="9.140625" style="437" customWidth="1"/>
    <col min="3589" max="3589" width="14.140625" style="437" customWidth="1"/>
    <col min="3590" max="3590" width="11.42578125" style="437" customWidth="1"/>
    <col min="3591" max="3591" width="14.42578125" style="437" customWidth="1"/>
    <col min="3592" max="3841" width="11.42578125" style="437"/>
    <col min="3842" max="3842" width="23" style="437" customWidth="1"/>
    <col min="3843" max="3843" width="10.7109375" style="437" customWidth="1"/>
    <col min="3844" max="3844" width="9.140625" style="437" customWidth="1"/>
    <col min="3845" max="3845" width="14.140625" style="437" customWidth="1"/>
    <col min="3846" max="3846" width="11.42578125" style="437" customWidth="1"/>
    <col min="3847" max="3847" width="14.42578125" style="437" customWidth="1"/>
    <col min="3848" max="4097" width="11.42578125" style="437"/>
    <col min="4098" max="4098" width="23" style="437" customWidth="1"/>
    <col min="4099" max="4099" width="10.7109375" style="437" customWidth="1"/>
    <col min="4100" max="4100" width="9.140625" style="437" customWidth="1"/>
    <col min="4101" max="4101" width="14.140625" style="437" customWidth="1"/>
    <col min="4102" max="4102" width="11.42578125" style="437" customWidth="1"/>
    <col min="4103" max="4103" width="14.42578125" style="437" customWidth="1"/>
    <col min="4104" max="4353" width="11.42578125" style="437"/>
    <col min="4354" max="4354" width="23" style="437" customWidth="1"/>
    <col min="4355" max="4355" width="10.7109375" style="437" customWidth="1"/>
    <col min="4356" max="4356" width="9.140625" style="437" customWidth="1"/>
    <col min="4357" max="4357" width="14.140625" style="437" customWidth="1"/>
    <col min="4358" max="4358" width="11.42578125" style="437" customWidth="1"/>
    <col min="4359" max="4359" width="14.42578125" style="437" customWidth="1"/>
    <col min="4360" max="4609" width="11.42578125" style="437"/>
    <col min="4610" max="4610" width="23" style="437" customWidth="1"/>
    <col min="4611" max="4611" width="10.7109375" style="437" customWidth="1"/>
    <col min="4612" max="4612" width="9.140625" style="437" customWidth="1"/>
    <col min="4613" max="4613" width="14.140625" style="437" customWidth="1"/>
    <col min="4614" max="4614" width="11.42578125" style="437" customWidth="1"/>
    <col min="4615" max="4615" width="14.42578125" style="437" customWidth="1"/>
    <col min="4616" max="4865" width="11.42578125" style="437"/>
    <col min="4866" max="4866" width="23" style="437" customWidth="1"/>
    <col min="4867" max="4867" width="10.7109375" style="437" customWidth="1"/>
    <col min="4868" max="4868" width="9.140625" style="437" customWidth="1"/>
    <col min="4869" max="4869" width="14.140625" style="437" customWidth="1"/>
    <col min="4870" max="4870" width="11.42578125" style="437" customWidth="1"/>
    <col min="4871" max="4871" width="14.42578125" style="437" customWidth="1"/>
    <col min="4872" max="5121" width="11.42578125" style="437"/>
    <col min="5122" max="5122" width="23" style="437" customWidth="1"/>
    <col min="5123" max="5123" width="10.7109375" style="437" customWidth="1"/>
    <col min="5124" max="5124" width="9.140625" style="437" customWidth="1"/>
    <col min="5125" max="5125" width="14.140625" style="437" customWidth="1"/>
    <col min="5126" max="5126" width="11.42578125" style="437" customWidth="1"/>
    <col min="5127" max="5127" width="14.42578125" style="437" customWidth="1"/>
    <col min="5128" max="5377" width="11.42578125" style="437"/>
    <col min="5378" max="5378" width="23" style="437" customWidth="1"/>
    <col min="5379" max="5379" width="10.7109375" style="437" customWidth="1"/>
    <col min="5380" max="5380" width="9.140625" style="437" customWidth="1"/>
    <col min="5381" max="5381" width="14.140625" style="437" customWidth="1"/>
    <col min="5382" max="5382" width="11.42578125" style="437" customWidth="1"/>
    <col min="5383" max="5383" width="14.42578125" style="437" customWidth="1"/>
    <col min="5384" max="5633" width="11.42578125" style="437"/>
    <col min="5634" max="5634" width="23" style="437" customWidth="1"/>
    <col min="5635" max="5635" width="10.7109375" style="437" customWidth="1"/>
    <col min="5636" max="5636" width="9.140625" style="437" customWidth="1"/>
    <col min="5637" max="5637" width="14.140625" style="437" customWidth="1"/>
    <col min="5638" max="5638" width="11.42578125" style="437" customWidth="1"/>
    <col min="5639" max="5639" width="14.42578125" style="437" customWidth="1"/>
    <col min="5640" max="5889" width="11.42578125" style="437"/>
    <col min="5890" max="5890" width="23" style="437" customWidth="1"/>
    <col min="5891" max="5891" width="10.7109375" style="437" customWidth="1"/>
    <col min="5892" max="5892" width="9.140625" style="437" customWidth="1"/>
    <col min="5893" max="5893" width="14.140625" style="437" customWidth="1"/>
    <col min="5894" max="5894" width="11.42578125" style="437" customWidth="1"/>
    <col min="5895" max="5895" width="14.42578125" style="437" customWidth="1"/>
    <col min="5896" max="6145" width="11.42578125" style="437"/>
    <col min="6146" max="6146" width="23" style="437" customWidth="1"/>
    <col min="6147" max="6147" width="10.7109375" style="437" customWidth="1"/>
    <col min="6148" max="6148" width="9.140625" style="437" customWidth="1"/>
    <col min="6149" max="6149" width="14.140625" style="437" customWidth="1"/>
    <col min="6150" max="6150" width="11.42578125" style="437" customWidth="1"/>
    <col min="6151" max="6151" width="14.42578125" style="437" customWidth="1"/>
    <col min="6152" max="6401" width="11.42578125" style="437"/>
    <col min="6402" max="6402" width="23" style="437" customWidth="1"/>
    <col min="6403" max="6403" width="10.7109375" style="437" customWidth="1"/>
    <col min="6404" max="6404" width="9.140625" style="437" customWidth="1"/>
    <col min="6405" max="6405" width="14.140625" style="437" customWidth="1"/>
    <col min="6406" max="6406" width="11.42578125" style="437" customWidth="1"/>
    <col min="6407" max="6407" width="14.42578125" style="437" customWidth="1"/>
    <col min="6408" max="6657" width="11.42578125" style="437"/>
    <col min="6658" max="6658" width="23" style="437" customWidth="1"/>
    <col min="6659" max="6659" width="10.7109375" style="437" customWidth="1"/>
    <col min="6660" max="6660" width="9.140625" style="437" customWidth="1"/>
    <col min="6661" max="6661" width="14.140625" style="437" customWidth="1"/>
    <col min="6662" max="6662" width="11.42578125" style="437" customWidth="1"/>
    <col min="6663" max="6663" width="14.42578125" style="437" customWidth="1"/>
    <col min="6664" max="6913" width="11.42578125" style="437"/>
    <col min="6914" max="6914" width="23" style="437" customWidth="1"/>
    <col min="6915" max="6915" width="10.7109375" style="437" customWidth="1"/>
    <col min="6916" max="6916" width="9.140625" style="437" customWidth="1"/>
    <col min="6917" max="6917" width="14.140625" style="437" customWidth="1"/>
    <col min="6918" max="6918" width="11.42578125" style="437" customWidth="1"/>
    <col min="6919" max="6919" width="14.42578125" style="437" customWidth="1"/>
    <col min="6920" max="7169" width="11.42578125" style="437"/>
    <col min="7170" max="7170" width="23" style="437" customWidth="1"/>
    <col min="7171" max="7171" width="10.7109375" style="437" customWidth="1"/>
    <col min="7172" max="7172" width="9.140625" style="437" customWidth="1"/>
    <col min="7173" max="7173" width="14.140625" style="437" customWidth="1"/>
    <col min="7174" max="7174" width="11.42578125" style="437" customWidth="1"/>
    <col min="7175" max="7175" width="14.42578125" style="437" customWidth="1"/>
    <col min="7176" max="7425" width="11.42578125" style="437"/>
    <col min="7426" max="7426" width="23" style="437" customWidth="1"/>
    <col min="7427" max="7427" width="10.7109375" style="437" customWidth="1"/>
    <col min="7428" max="7428" width="9.140625" style="437" customWidth="1"/>
    <col min="7429" max="7429" width="14.140625" style="437" customWidth="1"/>
    <col min="7430" max="7430" width="11.42578125" style="437" customWidth="1"/>
    <col min="7431" max="7431" width="14.42578125" style="437" customWidth="1"/>
    <col min="7432" max="7681" width="11.42578125" style="437"/>
    <col min="7682" max="7682" width="23" style="437" customWidth="1"/>
    <col min="7683" max="7683" width="10.7109375" style="437" customWidth="1"/>
    <col min="7684" max="7684" width="9.140625" style="437" customWidth="1"/>
    <col min="7685" max="7685" width="14.140625" style="437" customWidth="1"/>
    <col min="7686" max="7686" width="11.42578125" style="437" customWidth="1"/>
    <col min="7687" max="7687" width="14.42578125" style="437" customWidth="1"/>
    <col min="7688" max="7937" width="11.42578125" style="437"/>
    <col min="7938" max="7938" width="23" style="437" customWidth="1"/>
    <col min="7939" max="7939" width="10.7109375" style="437" customWidth="1"/>
    <col min="7940" max="7940" width="9.140625" style="437" customWidth="1"/>
    <col min="7941" max="7941" width="14.140625" style="437" customWidth="1"/>
    <col min="7942" max="7942" width="11.42578125" style="437" customWidth="1"/>
    <col min="7943" max="7943" width="14.42578125" style="437" customWidth="1"/>
    <col min="7944" max="8193" width="11.42578125" style="437"/>
    <col min="8194" max="8194" width="23" style="437" customWidth="1"/>
    <col min="8195" max="8195" width="10.7109375" style="437" customWidth="1"/>
    <col min="8196" max="8196" width="9.140625" style="437" customWidth="1"/>
    <col min="8197" max="8197" width="14.140625" style="437" customWidth="1"/>
    <col min="8198" max="8198" width="11.42578125" style="437" customWidth="1"/>
    <col min="8199" max="8199" width="14.42578125" style="437" customWidth="1"/>
    <col min="8200" max="8449" width="11.42578125" style="437"/>
    <col min="8450" max="8450" width="23" style="437" customWidth="1"/>
    <col min="8451" max="8451" width="10.7109375" style="437" customWidth="1"/>
    <col min="8452" max="8452" width="9.140625" style="437" customWidth="1"/>
    <col min="8453" max="8453" width="14.140625" style="437" customWidth="1"/>
    <col min="8454" max="8454" width="11.42578125" style="437" customWidth="1"/>
    <col min="8455" max="8455" width="14.42578125" style="437" customWidth="1"/>
    <col min="8456" max="8705" width="11.42578125" style="437"/>
    <col min="8706" max="8706" width="23" style="437" customWidth="1"/>
    <col min="8707" max="8707" width="10.7109375" style="437" customWidth="1"/>
    <col min="8708" max="8708" width="9.140625" style="437" customWidth="1"/>
    <col min="8709" max="8709" width="14.140625" style="437" customWidth="1"/>
    <col min="8710" max="8710" width="11.42578125" style="437" customWidth="1"/>
    <col min="8711" max="8711" width="14.42578125" style="437" customWidth="1"/>
    <col min="8712" max="8961" width="11.42578125" style="437"/>
    <col min="8962" max="8962" width="23" style="437" customWidth="1"/>
    <col min="8963" max="8963" width="10.7109375" style="437" customWidth="1"/>
    <col min="8964" max="8964" width="9.140625" style="437" customWidth="1"/>
    <col min="8965" max="8965" width="14.140625" style="437" customWidth="1"/>
    <col min="8966" max="8966" width="11.42578125" style="437" customWidth="1"/>
    <col min="8967" max="8967" width="14.42578125" style="437" customWidth="1"/>
    <col min="8968" max="9217" width="11.42578125" style="437"/>
    <col min="9218" max="9218" width="23" style="437" customWidth="1"/>
    <col min="9219" max="9219" width="10.7109375" style="437" customWidth="1"/>
    <col min="9220" max="9220" width="9.140625" style="437" customWidth="1"/>
    <col min="9221" max="9221" width="14.140625" style="437" customWidth="1"/>
    <col min="9222" max="9222" width="11.42578125" style="437" customWidth="1"/>
    <col min="9223" max="9223" width="14.42578125" style="437" customWidth="1"/>
    <col min="9224" max="9473" width="11.42578125" style="437"/>
    <col min="9474" max="9474" width="23" style="437" customWidth="1"/>
    <col min="9475" max="9475" width="10.7109375" style="437" customWidth="1"/>
    <col min="9476" max="9476" width="9.140625" style="437" customWidth="1"/>
    <col min="9477" max="9477" width="14.140625" style="437" customWidth="1"/>
    <col min="9478" max="9478" width="11.42578125" style="437" customWidth="1"/>
    <col min="9479" max="9479" width="14.42578125" style="437" customWidth="1"/>
    <col min="9480" max="9729" width="11.42578125" style="437"/>
    <col min="9730" max="9730" width="23" style="437" customWidth="1"/>
    <col min="9731" max="9731" width="10.7109375" style="437" customWidth="1"/>
    <col min="9732" max="9732" width="9.140625" style="437" customWidth="1"/>
    <col min="9733" max="9733" width="14.140625" style="437" customWidth="1"/>
    <col min="9734" max="9734" width="11.42578125" style="437" customWidth="1"/>
    <col min="9735" max="9735" width="14.42578125" style="437" customWidth="1"/>
    <col min="9736" max="9985" width="11.42578125" style="437"/>
    <col min="9986" max="9986" width="23" style="437" customWidth="1"/>
    <col min="9987" max="9987" width="10.7109375" style="437" customWidth="1"/>
    <col min="9988" max="9988" width="9.140625" style="437" customWidth="1"/>
    <col min="9989" max="9989" width="14.140625" style="437" customWidth="1"/>
    <col min="9990" max="9990" width="11.42578125" style="437" customWidth="1"/>
    <col min="9991" max="9991" width="14.42578125" style="437" customWidth="1"/>
    <col min="9992" max="10241" width="11.42578125" style="437"/>
    <col min="10242" max="10242" width="23" style="437" customWidth="1"/>
    <col min="10243" max="10243" width="10.7109375" style="437" customWidth="1"/>
    <col min="10244" max="10244" width="9.140625" style="437" customWidth="1"/>
    <col min="10245" max="10245" width="14.140625" style="437" customWidth="1"/>
    <col min="10246" max="10246" width="11.42578125" style="437" customWidth="1"/>
    <col min="10247" max="10247" width="14.42578125" style="437" customWidth="1"/>
    <col min="10248" max="10497" width="11.42578125" style="437"/>
    <col min="10498" max="10498" width="23" style="437" customWidth="1"/>
    <col min="10499" max="10499" width="10.7109375" style="437" customWidth="1"/>
    <col min="10500" max="10500" width="9.140625" style="437" customWidth="1"/>
    <col min="10501" max="10501" width="14.140625" style="437" customWidth="1"/>
    <col min="10502" max="10502" width="11.42578125" style="437" customWidth="1"/>
    <col min="10503" max="10503" width="14.42578125" style="437" customWidth="1"/>
    <col min="10504" max="10753" width="11.42578125" style="437"/>
    <col min="10754" max="10754" width="23" style="437" customWidth="1"/>
    <col min="10755" max="10755" width="10.7109375" style="437" customWidth="1"/>
    <col min="10756" max="10756" width="9.140625" style="437" customWidth="1"/>
    <col min="10757" max="10757" width="14.140625" style="437" customWidth="1"/>
    <col min="10758" max="10758" width="11.42578125" style="437" customWidth="1"/>
    <col min="10759" max="10759" width="14.42578125" style="437" customWidth="1"/>
    <col min="10760" max="11009" width="11.42578125" style="437"/>
    <col min="11010" max="11010" width="23" style="437" customWidth="1"/>
    <col min="11011" max="11011" width="10.7109375" style="437" customWidth="1"/>
    <col min="11012" max="11012" width="9.140625" style="437" customWidth="1"/>
    <col min="11013" max="11013" width="14.140625" style="437" customWidth="1"/>
    <col min="11014" max="11014" width="11.42578125" style="437" customWidth="1"/>
    <col min="11015" max="11015" width="14.42578125" style="437" customWidth="1"/>
    <col min="11016" max="11265" width="11.42578125" style="437"/>
    <col min="11266" max="11266" width="23" style="437" customWidth="1"/>
    <col min="11267" max="11267" width="10.7109375" style="437" customWidth="1"/>
    <col min="11268" max="11268" width="9.140625" style="437" customWidth="1"/>
    <col min="11269" max="11269" width="14.140625" style="437" customWidth="1"/>
    <col min="11270" max="11270" width="11.42578125" style="437" customWidth="1"/>
    <col min="11271" max="11271" width="14.42578125" style="437" customWidth="1"/>
    <col min="11272" max="11521" width="11.42578125" style="437"/>
    <col min="11522" max="11522" width="23" style="437" customWidth="1"/>
    <col min="11523" max="11523" width="10.7109375" style="437" customWidth="1"/>
    <col min="11524" max="11524" width="9.140625" style="437" customWidth="1"/>
    <col min="11525" max="11525" width="14.140625" style="437" customWidth="1"/>
    <col min="11526" max="11526" width="11.42578125" style="437" customWidth="1"/>
    <col min="11527" max="11527" width="14.42578125" style="437" customWidth="1"/>
    <col min="11528" max="11777" width="11.42578125" style="437"/>
    <col min="11778" max="11778" width="23" style="437" customWidth="1"/>
    <col min="11779" max="11779" width="10.7109375" style="437" customWidth="1"/>
    <col min="11780" max="11780" width="9.140625" style="437" customWidth="1"/>
    <col min="11781" max="11781" width="14.140625" style="437" customWidth="1"/>
    <col min="11782" max="11782" width="11.42578125" style="437" customWidth="1"/>
    <col min="11783" max="11783" width="14.42578125" style="437" customWidth="1"/>
    <col min="11784" max="12033" width="11.42578125" style="437"/>
    <col min="12034" max="12034" width="23" style="437" customWidth="1"/>
    <col min="12035" max="12035" width="10.7109375" style="437" customWidth="1"/>
    <col min="12036" max="12036" width="9.140625" style="437" customWidth="1"/>
    <col min="12037" max="12037" width="14.140625" style="437" customWidth="1"/>
    <col min="12038" max="12038" width="11.42578125" style="437" customWidth="1"/>
    <col min="12039" max="12039" width="14.42578125" style="437" customWidth="1"/>
    <col min="12040" max="12289" width="11.42578125" style="437"/>
    <col min="12290" max="12290" width="23" style="437" customWidth="1"/>
    <col min="12291" max="12291" width="10.7109375" style="437" customWidth="1"/>
    <col min="12292" max="12292" width="9.140625" style="437" customWidth="1"/>
    <col min="12293" max="12293" width="14.140625" style="437" customWidth="1"/>
    <col min="12294" max="12294" width="11.42578125" style="437" customWidth="1"/>
    <col min="12295" max="12295" width="14.42578125" style="437" customWidth="1"/>
    <col min="12296" max="12545" width="11.42578125" style="437"/>
    <col min="12546" max="12546" width="23" style="437" customWidth="1"/>
    <col min="12547" max="12547" width="10.7109375" style="437" customWidth="1"/>
    <col min="12548" max="12548" width="9.140625" style="437" customWidth="1"/>
    <col min="12549" max="12549" width="14.140625" style="437" customWidth="1"/>
    <col min="12550" max="12550" width="11.42578125" style="437" customWidth="1"/>
    <col min="12551" max="12551" width="14.42578125" style="437" customWidth="1"/>
    <col min="12552" max="12801" width="11.42578125" style="437"/>
    <col min="12802" max="12802" width="23" style="437" customWidth="1"/>
    <col min="12803" max="12803" width="10.7109375" style="437" customWidth="1"/>
    <col min="12804" max="12804" width="9.140625" style="437" customWidth="1"/>
    <col min="12805" max="12805" width="14.140625" style="437" customWidth="1"/>
    <col min="12806" max="12806" width="11.42578125" style="437" customWidth="1"/>
    <col min="12807" max="12807" width="14.42578125" style="437" customWidth="1"/>
    <col min="12808" max="13057" width="11.42578125" style="437"/>
    <col min="13058" max="13058" width="23" style="437" customWidth="1"/>
    <col min="13059" max="13059" width="10.7109375" style="437" customWidth="1"/>
    <col min="13060" max="13060" width="9.140625" style="437" customWidth="1"/>
    <col min="13061" max="13061" width="14.140625" style="437" customWidth="1"/>
    <col min="13062" max="13062" width="11.42578125" style="437" customWidth="1"/>
    <col min="13063" max="13063" width="14.42578125" style="437" customWidth="1"/>
    <col min="13064" max="13313" width="11.42578125" style="437"/>
    <col min="13314" max="13314" width="23" style="437" customWidth="1"/>
    <col min="13315" max="13315" width="10.7109375" style="437" customWidth="1"/>
    <col min="13316" max="13316" width="9.140625" style="437" customWidth="1"/>
    <col min="13317" max="13317" width="14.140625" style="437" customWidth="1"/>
    <col min="13318" max="13318" width="11.42578125" style="437" customWidth="1"/>
    <col min="13319" max="13319" width="14.42578125" style="437" customWidth="1"/>
    <col min="13320" max="13569" width="11.42578125" style="437"/>
    <col min="13570" max="13570" width="23" style="437" customWidth="1"/>
    <col min="13571" max="13571" width="10.7109375" style="437" customWidth="1"/>
    <col min="13572" max="13572" width="9.140625" style="437" customWidth="1"/>
    <col min="13573" max="13573" width="14.140625" style="437" customWidth="1"/>
    <col min="13574" max="13574" width="11.42578125" style="437" customWidth="1"/>
    <col min="13575" max="13575" width="14.42578125" style="437" customWidth="1"/>
    <col min="13576" max="13825" width="11.42578125" style="437"/>
    <col min="13826" max="13826" width="23" style="437" customWidth="1"/>
    <col min="13827" max="13827" width="10.7109375" style="437" customWidth="1"/>
    <col min="13828" max="13828" width="9.140625" style="437" customWidth="1"/>
    <col min="13829" max="13829" width="14.140625" style="437" customWidth="1"/>
    <col min="13830" max="13830" width="11.42578125" style="437" customWidth="1"/>
    <col min="13831" max="13831" width="14.42578125" style="437" customWidth="1"/>
    <col min="13832" max="14081" width="11.42578125" style="437"/>
    <col min="14082" max="14082" width="23" style="437" customWidth="1"/>
    <col min="14083" max="14083" width="10.7109375" style="437" customWidth="1"/>
    <col min="14084" max="14084" width="9.140625" style="437" customWidth="1"/>
    <col min="14085" max="14085" width="14.140625" style="437" customWidth="1"/>
    <col min="14086" max="14086" width="11.42578125" style="437" customWidth="1"/>
    <col min="14087" max="14087" width="14.42578125" style="437" customWidth="1"/>
    <col min="14088" max="14337" width="11.42578125" style="437"/>
    <col min="14338" max="14338" width="23" style="437" customWidth="1"/>
    <col min="14339" max="14339" width="10.7109375" style="437" customWidth="1"/>
    <col min="14340" max="14340" width="9.140625" style="437" customWidth="1"/>
    <col min="14341" max="14341" width="14.140625" style="437" customWidth="1"/>
    <col min="14342" max="14342" width="11.42578125" style="437" customWidth="1"/>
    <col min="14343" max="14343" width="14.42578125" style="437" customWidth="1"/>
    <col min="14344" max="14593" width="11.42578125" style="437"/>
    <col min="14594" max="14594" width="23" style="437" customWidth="1"/>
    <col min="14595" max="14595" width="10.7109375" style="437" customWidth="1"/>
    <col min="14596" max="14596" width="9.140625" style="437" customWidth="1"/>
    <col min="14597" max="14597" width="14.140625" style="437" customWidth="1"/>
    <col min="14598" max="14598" width="11.42578125" style="437" customWidth="1"/>
    <col min="14599" max="14599" width="14.42578125" style="437" customWidth="1"/>
    <col min="14600" max="14849" width="11.42578125" style="437"/>
    <col min="14850" max="14850" width="23" style="437" customWidth="1"/>
    <col min="14851" max="14851" width="10.7109375" style="437" customWidth="1"/>
    <col min="14852" max="14852" width="9.140625" style="437" customWidth="1"/>
    <col min="14853" max="14853" width="14.140625" style="437" customWidth="1"/>
    <col min="14854" max="14854" width="11.42578125" style="437" customWidth="1"/>
    <col min="14855" max="14855" width="14.42578125" style="437" customWidth="1"/>
    <col min="14856" max="15105" width="11.42578125" style="437"/>
    <col min="15106" max="15106" width="23" style="437" customWidth="1"/>
    <col min="15107" max="15107" width="10.7109375" style="437" customWidth="1"/>
    <col min="15108" max="15108" width="9.140625" style="437" customWidth="1"/>
    <col min="15109" max="15109" width="14.140625" style="437" customWidth="1"/>
    <col min="15110" max="15110" width="11.42578125" style="437" customWidth="1"/>
    <col min="15111" max="15111" width="14.42578125" style="437" customWidth="1"/>
    <col min="15112" max="15361" width="11.42578125" style="437"/>
    <col min="15362" max="15362" width="23" style="437" customWidth="1"/>
    <col min="15363" max="15363" width="10.7109375" style="437" customWidth="1"/>
    <col min="15364" max="15364" width="9.140625" style="437" customWidth="1"/>
    <col min="15365" max="15365" width="14.140625" style="437" customWidth="1"/>
    <col min="15366" max="15366" width="11.42578125" style="437" customWidth="1"/>
    <col min="15367" max="15367" width="14.42578125" style="437" customWidth="1"/>
    <col min="15368" max="15617" width="11.42578125" style="437"/>
    <col min="15618" max="15618" width="23" style="437" customWidth="1"/>
    <col min="15619" max="15619" width="10.7109375" style="437" customWidth="1"/>
    <col min="15620" max="15620" width="9.140625" style="437" customWidth="1"/>
    <col min="15621" max="15621" width="14.140625" style="437" customWidth="1"/>
    <col min="15622" max="15622" width="11.42578125" style="437" customWidth="1"/>
    <col min="15623" max="15623" width="14.42578125" style="437" customWidth="1"/>
    <col min="15624" max="15873" width="11.42578125" style="437"/>
    <col min="15874" max="15874" width="23" style="437" customWidth="1"/>
    <col min="15875" max="15875" width="10.7109375" style="437" customWidth="1"/>
    <col min="15876" max="15876" width="9.140625" style="437" customWidth="1"/>
    <col min="15877" max="15877" width="14.140625" style="437" customWidth="1"/>
    <col min="15878" max="15878" width="11.42578125" style="437" customWidth="1"/>
    <col min="15879" max="15879" width="14.42578125" style="437" customWidth="1"/>
    <col min="15880" max="16129" width="11.42578125" style="437"/>
    <col min="16130" max="16130" width="23" style="437" customWidth="1"/>
    <col min="16131" max="16131" width="10.7109375" style="437" customWidth="1"/>
    <col min="16132" max="16132" width="9.140625" style="437" customWidth="1"/>
    <col min="16133" max="16133" width="14.140625" style="437" customWidth="1"/>
    <col min="16134" max="16134" width="11.42578125" style="437" customWidth="1"/>
    <col min="16135" max="16135" width="14.42578125" style="437" customWidth="1"/>
    <col min="16136" max="16384" width="11.42578125" style="437"/>
  </cols>
  <sheetData>
    <row r="1" spans="2:17" ht="23.25">
      <c r="B1" s="2219">
        <v>93</v>
      </c>
    </row>
    <row r="2" spans="2:17" ht="20.25">
      <c r="L2" s="2191"/>
    </row>
    <row r="3" spans="2:17" ht="20.25">
      <c r="L3" s="2191"/>
    </row>
    <row r="4" spans="2:17" ht="20.25">
      <c r="L4" s="2191"/>
    </row>
    <row r="5" spans="2:17" ht="30.75" customHeight="1"/>
    <row r="6" spans="2:17" ht="35.1" customHeight="1">
      <c r="B6" s="2471" t="s">
        <v>1342</v>
      </c>
      <c r="C6" s="2471"/>
      <c r="D6" s="2471"/>
      <c r="E6" s="2471"/>
      <c r="F6" s="2471"/>
      <c r="G6" s="2471"/>
      <c r="H6" s="2471"/>
      <c r="I6" s="2471"/>
      <c r="J6" s="2471"/>
    </row>
    <row r="7" spans="2:17" ht="35.1" customHeight="1" thickBot="1">
      <c r="B7" s="724"/>
      <c r="C7" s="724"/>
      <c r="D7" s="724"/>
      <c r="E7" s="724"/>
      <c r="F7" s="724"/>
      <c r="G7" s="724"/>
      <c r="H7" s="724"/>
      <c r="I7" s="724"/>
      <c r="J7" s="724"/>
      <c r="L7" s="470" t="s">
        <v>1001</v>
      </c>
    </row>
    <row r="8" spans="2:17" ht="35.1" customHeight="1">
      <c r="B8" s="2127" t="s">
        <v>1015</v>
      </c>
      <c r="C8" s="2469" t="s">
        <v>1002</v>
      </c>
      <c r="D8" s="2470"/>
      <c r="E8" s="2469" t="s">
        <v>1016</v>
      </c>
      <c r="F8" s="2470"/>
      <c r="G8" s="2469" t="s">
        <v>1017</v>
      </c>
      <c r="H8" s="2470"/>
      <c r="I8" s="2473" t="s">
        <v>1044</v>
      </c>
      <c r="J8" s="2474"/>
      <c r="K8" s="2473" t="s">
        <v>1341</v>
      </c>
      <c r="L8" s="2474"/>
      <c r="M8" s="2136"/>
    </row>
    <row r="9" spans="2:17" ht="35.1" customHeight="1">
      <c r="B9" s="2128" t="s">
        <v>1018</v>
      </c>
      <c r="C9" s="2123" t="s">
        <v>373</v>
      </c>
      <c r="D9" s="2126" t="s">
        <v>251</v>
      </c>
      <c r="E9" s="2123" t="s">
        <v>373</v>
      </c>
      <c r="F9" s="718" t="s">
        <v>251</v>
      </c>
      <c r="G9" s="2123" t="s">
        <v>373</v>
      </c>
      <c r="H9" s="2135" t="s">
        <v>251</v>
      </c>
      <c r="I9" s="2132" t="s">
        <v>373</v>
      </c>
      <c r="J9" s="2139" t="s">
        <v>251</v>
      </c>
      <c r="K9" s="2132" t="s">
        <v>373</v>
      </c>
      <c r="L9" s="2139" t="s">
        <v>251</v>
      </c>
      <c r="M9" s="2136"/>
    </row>
    <row r="10" spans="2:17" ht="35.1" customHeight="1">
      <c r="B10" s="2129" t="s">
        <v>1019</v>
      </c>
      <c r="C10" s="734">
        <v>7530</v>
      </c>
      <c r="D10" s="2125">
        <v>34.1</v>
      </c>
      <c r="E10" s="734">
        <v>8840</v>
      </c>
      <c r="F10" s="2125">
        <v>33.700000000000003</v>
      </c>
      <c r="G10" s="734">
        <v>18202</v>
      </c>
      <c r="H10" s="2133">
        <v>35.700000000000003</v>
      </c>
      <c r="I10" s="2131">
        <v>11431</v>
      </c>
      <c r="J10" s="2137">
        <v>32.200000000000003</v>
      </c>
      <c r="K10" s="2131"/>
      <c r="L10" s="2137"/>
      <c r="M10" s="2136"/>
      <c r="N10" s="1157"/>
    </row>
    <row r="11" spans="2:17" ht="35.1" customHeight="1">
      <c r="B11" s="2129" t="s">
        <v>1020</v>
      </c>
      <c r="C11" s="734">
        <v>10230</v>
      </c>
      <c r="D11" s="2125">
        <v>46.3</v>
      </c>
      <c r="E11" s="734">
        <v>10580</v>
      </c>
      <c r="F11" s="2125">
        <v>40.299999999999997</v>
      </c>
      <c r="G11" s="734">
        <v>24033</v>
      </c>
      <c r="H11" s="2133">
        <v>47.2</v>
      </c>
      <c r="I11" s="2131">
        <v>17395</v>
      </c>
      <c r="J11" s="2137">
        <v>49</v>
      </c>
      <c r="K11" s="2131"/>
      <c r="L11" s="2137"/>
      <c r="M11" s="2136"/>
    </row>
    <row r="12" spans="2:17" ht="35.1" customHeight="1">
      <c r="B12" s="2129" t="s">
        <v>1021</v>
      </c>
      <c r="C12" s="734">
        <v>4330</v>
      </c>
      <c r="D12" s="2125">
        <v>19.600000000000001</v>
      </c>
      <c r="E12" s="734">
        <v>6810</v>
      </c>
      <c r="F12" s="2125">
        <v>26</v>
      </c>
      <c r="G12" s="734">
        <v>8426</v>
      </c>
      <c r="H12" s="2133">
        <v>16.5</v>
      </c>
      <c r="I12" s="2131">
        <v>6674</v>
      </c>
      <c r="J12" s="2137">
        <v>18.8</v>
      </c>
      <c r="K12" s="2131"/>
      <c r="L12" s="2137"/>
      <c r="M12" s="2136"/>
    </row>
    <row r="13" spans="2:17" ht="35.1" customHeight="1">
      <c r="B13" s="2129" t="s">
        <v>1022</v>
      </c>
      <c r="C13" s="734" t="s">
        <v>212</v>
      </c>
      <c r="D13" s="2125" t="s">
        <v>212</v>
      </c>
      <c r="E13" s="734" t="s">
        <v>212</v>
      </c>
      <c r="F13" s="2125" t="s">
        <v>212</v>
      </c>
      <c r="G13" s="734">
        <v>270</v>
      </c>
      <c r="H13" s="2133">
        <v>0.5</v>
      </c>
      <c r="I13" s="2131" t="s">
        <v>212</v>
      </c>
      <c r="J13" s="2122" t="s">
        <v>212</v>
      </c>
      <c r="K13" s="2131" t="s">
        <v>212</v>
      </c>
      <c r="L13" s="2122" t="s">
        <v>212</v>
      </c>
    </row>
    <row r="14" spans="2:17" ht="35.1" customHeight="1" thickBot="1">
      <c r="B14" s="2130" t="s">
        <v>1008</v>
      </c>
      <c r="C14" s="2124">
        <f>SUM(C10:C13)</f>
        <v>22090</v>
      </c>
      <c r="D14" s="2094">
        <f t="shared" ref="D14" si="0">SUM(D10:D12)</f>
        <v>100</v>
      </c>
      <c r="E14" s="2124">
        <f>SUM(E10:E13)</f>
        <v>26230</v>
      </c>
      <c r="F14" s="2094">
        <f t="shared" ref="F14" si="1">SUM(F10:F12)</f>
        <v>100</v>
      </c>
      <c r="G14" s="2124">
        <f>SUM(G10:G13)</f>
        <v>50931</v>
      </c>
      <c r="H14" s="2134">
        <v>100</v>
      </c>
      <c r="I14" s="2095">
        <f>SUM(I10:I13)</f>
        <v>35500</v>
      </c>
      <c r="J14" s="2138">
        <v>100</v>
      </c>
      <c r="K14" s="2095">
        <f>SUM(K10:K13)</f>
        <v>0</v>
      </c>
      <c r="L14" s="2138">
        <v>100</v>
      </c>
      <c r="M14" s="2136"/>
    </row>
    <row r="15" spans="2:17" ht="24.75" customHeight="1">
      <c r="B15" s="2468" t="s">
        <v>1009</v>
      </c>
      <c r="C15" s="2468"/>
      <c r="D15" s="2468"/>
      <c r="E15" s="2468"/>
      <c r="Q15" s="1219"/>
    </row>
  </sheetData>
  <mergeCells count="7">
    <mergeCell ref="K8:L8"/>
    <mergeCell ref="B15:E15"/>
    <mergeCell ref="G8:H8"/>
    <mergeCell ref="B6:J6"/>
    <mergeCell ref="C8:D8"/>
    <mergeCell ref="E8:F8"/>
    <mergeCell ref="I8:J8"/>
  </mergeCells>
  <phoneticPr fontId="128" type="noConversion"/>
  <printOptions horizontalCentered="1" verticalCentered="1"/>
  <pageMargins left="0.18" right="0.56000000000000005" top="0.17" bottom="0.98425196850393704" header="0.17" footer="0.51181102362204722"/>
  <pageSetup paperSize="9" scale="95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theme="9"/>
  </sheetPr>
  <dimension ref="A1:S31"/>
  <sheetViews>
    <sheetView view="pageLayout" topLeftCell="B8" zoomScaleNormal="90" workbookViewId="0">
      <selection activeCell="M33" sqref="B33:M211"/>
    </sheetView>
  </sheetViews>
  <sheetFormatPr baseColWidth="10" defaultColWidth="11.42578125" defaultRowHeight="12.75"/>
  <cols>
    <col min="1" max="1" width="3.140625" style="437" hidden="1" customWidth="1"/>
    <col min="2" max="2" width="11.28515625" style="437" customWidth="1"/>
    <col min="3" max="3" width="16.85546875" style="437" customWidth="1"/>
    <col min="4" max="4" width="10.85546875" style="437" customWidth="1"/>
    <col min="5" max="5" width="12.42578125" style="437" customWidth="1"/>
    <col min="6" max="8" width="10.85546875" style="437" customWidth="1"/>
    <col min="9" max="9" width="13.42578125" style="437" customWidth="1"/>
    <col min="10" max="12" width="10.85546875" style="437" customWidth="1"/>
    <col min="13" max="13" width="10.42578125" style="437" customWidth="1"/>
    <col min="14" max="15" width="11.42578125" style="437"/>
    <col min="16" max="16" width="13.28515625" style="437" bestFit="1" customWidth="1"/>
    <col min="17" max="260" width="11.42578125" style="437"/>
    <col min="261" max="261" width="24.28515625" style="437" customWidth="1"/>
    <col min="262" max="516" width="11.42578125" style="437"/>
    <col min="517" max="517" width="24.28515625" style="437" customWidth="1"/>
    <col min="518" max="772" width="11.42578125" style="437"/>
    <col min="773" max="773" width="24.28515625" style="437" customWidth="1"/>
    <col min="774" max="1028" width="11.42578125" style="437"/>
    <col min="1029" max="1029" width="24.28515625" style="437" customWidth="1"/>
    <col min="1030" max="1284" width="11.42578125" style="437"/>
    <col min="1285" max="1285" width="24.28515625" style="437" customWidth="1"/>
    <col min="1286" max="1540" width="11.42578125" style="437"/>
    <col min="1541" max="1541" width="24.28515625" style="437" customWidth="1"/>
    <col min="1542" max="1796" width="11.42578125" style="437"/>
    <col min="1797" max="1797" width="24.28515625" style="437" customWidth="1"/>
    <col min="1798" max="2052" width="11.42578125" style="437"/>
    <col min="2053" max="2053" width="24.28515625" style="437" customWidth="1"/>
    <col min="2054" max="2308" width="11.42578125" style="437"/>
    <col min="2309" max="2309" width="24.28515625" style="437" customWidth="1"/>
    <col min="2310" max="2564" width="11.42578125" style="437"/>
    <col min="2565" max="2565" width="24.28515625" style="437" customWidth="1"/>
    <col min="2566" max="2820" width="11.42578125" style="437"/>
    <col min="2821" max="2821" width="24.28515625" style="437" customWidth="1"/>
    <col min="2822" max="3076" width="11.42578125" style="437"/>
    <col min="3077" max="3077" width="24.28515625" style="437" customWidth="1"/>
    <col min="3078" max="3332" width="11.42578125" style="437"/>
    <col min="3333" max="3333" width="24.28515625" style="437" customWidth="1"/>
    <col min="3334" max="3588" width="11.42578125" style="437"/>
    <col min="3589" max="3589" width="24.28515625" style="437" customWidth="1"/>
    <col min="3590" max="3844" width="11.42578125" style="437"/>
    <col min="3845" max="3845" width="24.28515625" style="437" customWidth="1"/>
    <col min="3846" max="4100" width="11.42578125" style="437"/>
    <col min="4101" max="4101" width="24.28515625" style="437" customWidth="1"/>
    <col min="4102" max="4356" width="11.42578125" style="437"/>
    <col min="4357" max="4357" width="24.28515625" style="437" customWidth="1"/>
    <col min="4358" max="4612" width="11.42578125" style="437"/>
    <col min="4613" max="4613" width="24.28515625" style="437" customWidth="1"/>
    <col min="4614" max="4868" width="11.42578125" style="437"/>
    <col min="4869" max="4869" width="24.28515625" style="437" customWidth="1"/>
    <col min="4870" max="5124" width="11.42578125" style="437"/>
    <col min="5125" max="5125" width="24.28515625" style="437" customWidth="1"/>
    <col min="5126" max="5380" width="11.42578125" style="437"/>
    <col min="5381" max="5381" width="24.28515625" style="437" customWidth="1"/>
    <col min="5382" max="5636" width="11.42578125" style="437"/>
    <col min="5637" max="5637" width="24.28515625" style="437" customWidth="1"/>
    <col min="5638" max="5892" width="11.42578125" style="437"/>
    <col min="5893" max="5893" width="24.28515625" style="437" customWidth="1"/>
    <col min="5894" max="6148" width="11.42578125" style="437"/>
    <col min="6149" max="6149" width="24.28515625" style="437" customWidth="1"/>
    <col min="6150" max="6404" width="11.42578125" style="437"/>
    <col min="6405" max="6405" width="24.28515625" style="437" customWidth="1"/>
    <col min="6406" max="6660" width="11.42578125" style="437"/>
    <col min="6661" max="6661" width="24.28515625" style="437" customWidth="1"/>
    <col min="6662" max="6916" width="11.42578125" style="437"/>
    <col min="6917" max="6917" width="24.28515625" style="437" customWidth="1"/>
    <col min="6918" max="7172" width="11.42578125" style="437"/>
    <col min="7173" max="7173" width="24.28515625" style="437" customWidth="1"/>
    <col min="7174" max="7428" width="11.42578125" style="437"/>
    <col min="7429" max="7429" width="24.28515625" style="437" customWidth="1"/>
    <col min="7430" max="7684" width="11.42578125" style="437"/>
    <col min="7685" max="7685" width="24.28515625" style="437" customWidth="1"/>
    <col min="7686" max="7940" width="11.42578125" style="437"/>
    <col min="7941" max="7941" width="24.28515625" style="437" customWidth="1"/>
    <col min="7942" max="8196" width="11.42578125" style="437"/>
    <col min="8197" max="8197" width="24.28515625" style="437" customWidth="1"/>
    <col min="8198" max="8452" width="11.42578125" style="437"/>
    <col min="8453" max="8453" width="24.28515625" style="437" customWidth="1"/>
    <col min="8454" max="8708" width="11.42578125" style="437"/>
    <col min="8709" max="8709" width="24.28515625" style="437" customWidth="1"/>
    <col min="8710" max="8964" width="11.42578125" style="437"/>
    <col min="8965" max="8965" width="24.28515625" style="437" customWidth="1"/>
    <col min="8966" max="9220" width="11.42578125" style="437"/>
    <col min="9221" max="9221" width="24.28515625" style="437" customWidth="1"/>
    <col min="9222" max="9476" width="11.42578125" style="437"/>
    <col min="9477" max="9477" width="24.28515625" style="437" customWidth="1"/>
    <col min="9478" max="9732" width="11.42578125" style="437"/>
    <col min="9733" max="9733" width="24.28515625" style="437" customWidth="1"/>
    <col min="9734" max="9988" width="11.42578125" style="437"/>
    <col min="9989" max="9989" width="24.28515625" style="437" customWidth="1"/>
    <col min="9990" max="10244" width="11.42578125" style="437"/>
    <col min="10245" max="10245" width="24.28515625" style="437" customWidth="1"/>
    <col min="10246" max="10500" width="11.42578125" style="437"/>
    <col min="10501" max="10501" width="24.28515625" style="437" customWidth="1"/>
    <col min="10502" max="10756" width="11.42578125" style="437"/>
    <col min="10757" max="10757" width="24.28515625" style="437" customWidth="1"/>
    <col min="10758" max="11012" width="11.42578125" style="437"/>
    <col min="11013" max="11013" width="24.28515625" style="437" customWidth="1"/>
    <col min="11014" max="11268" width="11.42578125" style="437"/>
    <col min="11269" max="11269" width="24.28515625" style="437" customWidth="1"/>
    <col min="11270" max="11524" width="11.42578125" style="437"/>
    <col min="11525" max="11525" width="24.28515625" style="437" customWidth="1"/>
    <col min="11526" max="11780" width="11.42578125" style="437"/>
    <col min="11781" max="11781" width="24.28515625" style="437" customWidth="1"/>
    <col min="11782" max="12036" width="11.42578125" style="437"/>
    <col min="12037" max="12037" width="24.28515625" style="437" customWidth="1"/>
    <col min="12038" max="12292" width="11.42578125" style="437"/>
    <col min="12293" max="12293" width="24.28515625" style="437" customWidth="1"/>
    <col min="12294" max="12548" width="11.42578125" style="437"/>
    <col min="12549" max="12549" width="24.28515625" style="437" customWidth="1"/>
    <col min="12550" max="12804" width="11.42578125" style="437"/>
    <col min="12805" max="12805" width="24.28515625" style="437" customWidth="1"/>
    <col min="12806" max="13060" width="11.42578125" style="437"/>
    <col min="13061" max="13061" width="24.28515625" style="437" customWidth="1"/>
    <col min="13062" max="13316" width="11.42578125" style="437"/>
    <col min="13317" max="13317" width="24.28515625" style="437" customWidth="1"/>
    <col min="13318" max="13572" width="11.42578125" style="437"/>
    <col min="13573" max="13573" width="24.28515625" style="437" customWidth="1"/>
    <col min="13574" max="13828" width="11.42578125" style="437"/>
    <col min="13829" max="13829" width="24.28515625" style="437" customWidth="1"/>
    <col min="13830" max="14084" width="11.42578125" style="437"/>
    <col min="14085" max="14085" width="24.28515625" style="437" customWidth="1"/>
    <col min="14086" max="14340" width="11.42578125" style="437"/>
    <col min="14341" max="14341" width="24.28515625" style="437" customWidth="1"/>
    <col min="14342" max="14596" width="11.42578125" style="437"/>
    <col min="14597" max="14597" width="24.28515625" style="437" customWidth="1"/>
    <col min="14598" max="14852" width="11.42578125" style="437"/>
    <col min="14853" max="14853" width="24.28515625" style="437" customWidth="1"/>
    <col min="14854" max="15108" width="11.42578125" style="437"/>
    <col min="15109" max="15109" width="24.28515625" style="437" customWidth="1"/>
    <col min="15110" max="15364" width="11.42578125" style="437"/>
    <col min="15365" max="15365" width="24.28515625" style="437" customWidth="1"/>
    <col min="15366" max="15620" width="11.42578125" style="437"/>
    <col min="15621" max="15621" width="24.28515625" style="437" customWidth="1"/>
    <col min="15622" max="15876" width="11.42578125" style="437"/>
    <col min="15877" max="15877" width="24.28515625" style="437" customWidth="1"/>
    <col min="15878" max="16132" width="11.42578125" style="437"/>
    <col min="16133" max="16133" width="24.28515625" style="437" customWidth="1"/>
    <col min="16134" max="16384" width="11.42578125" style="437"/>
  </cols>
  <sheetData>
    <row r="1" spans="2:19" ht="23.25">
      <c r="B1" s="2219">
        <v>91</v>
      </c>
    </row>
    <row r="2" spans="2:19" ht="20.25">
      <c r="M2" s="2191"/>
    </row>
    <row r="3" spans="2:19" ht="20.25">
      <c r="M3" s="2191"/>
    </row>
    <row r="7" spans="2:19" ht="19.5">
      <c r="C7" s="2421" t="s">
        <v>1404</v>
      </c>
      <c r="D7" s="2421"/>
      <c r="E7" s="2421"/>
      <c r="F7" s="2421"/>
      <c r="G7" s="2421"/>
      <c r="H7" s="2421"/>
      <c r="I7" s="2421"/>
      <c r="J7" s="2421"/>
      <c r="K7" s="2421"/>
    </row>
    <row r="8" spans="2:19" ht="15.75">
      <c r="C8" s="717"/>
      <c r="D8" s="717"/>
      <c r="E8" s="717"/>
      <c r="F8" s="717"/>
      <c r="G8" s="717"/>
      <c r="H8" s="717"/>
      <c r="I8" s="717"/>
      <c r="J8" s="717"/>
      <c r="K8" s="717"/>
    </row>
    <row r="9" spans="2:19" ht="15.75" customHeight="1" thickBot="1">
      <c r="L9" s="2479" t="s">
        <v>1001</v>
      </c>
      <c r="M9" s="2479"/>
    </row>
    <row r="10" spans="2:19" ht="30" customHeight="1">
      <c r="C10" s="2127" t="s">
        <v>1295</v>
      </c>
      <c r="D10" s="2477" t="s">
        <v>1002</v>
      </c>
      <c r="E10" s="2478"/>
      <c r="F10" s="2477" t="s">
        <v>1003</v>
      </c>
      <c r="G10" s="2478"/>
      <c r="H10" s="2477" t="s">
        <v>1004</v>
      </c>
      <c r="I10" s="2478"/>
      <c r="J10" s="2475" t="s">
        <v>1045</v>
      </c>
      <c r="K10" s="2476"/>
      <c r="L10" s="2475" t="s">
        <v>1340</v>
      </c>
      <c r="M10" s="2476"/>
    </row>
    <row r="11" spans="2:19" ht="30" customHeight="1">
      <c r="C11" s="2128" t="s">
        <v>1010</v>
      </c>
      <c r="D11" s="2123" t="s">
        <v>373</v>
      </c>
      <c r="E11" s="2126" t="s">
        <v>251</v>
      </c>
      <c r="F11" s="2123" t="s">
        <v>373</v>
      </c>
      <c r="G11" s="2126" t="s">
        <v>251</v>
      </c>
      <c r="H11" s="2123" t="s">
        <v>373</v>
      </c>
      <c r="I11" s="2126" t="s">
        <v>251</v>
      </c>
      <c r="J11" s="2120" t="s">
        <v>373</v>
      </c>
      <c r="K11" s="2141" t="s">
        <v>251</v>
      </c>
      <c r="L11" s="2120" t="s">
        <v>373</v>
      </c>
      <c r="M11" s="2141" t="s">
        <v>251</v>
      </c>
    </row>
    <row r="12" spans="2:19" ht="30" customHeight="1">
      <c r="C12" s="2129" t="s">
        <v>1011</v>
      </c>
      <c r="D12" s="2142">
        <v>1050</v>
      </c>
      <c r="E12" s="722">
        <v>4.5</v>
      </c>
      <c r="F12" s="2142">
        <v>770</v>
      </c>
      <c r="G12" s="722">
        <v>2.9</v>
      </c>
      <c r="H12" s="2142">
        <v>567</v>
      </c>
      <c r="I12" s="722">
        <v>1.1000000000000001</v>
      </c>
      <c r="J12" s="2140">
        <v>357.14</v>
      </c>
      <c r="K12" s="2085">
        <v>1</v>
      </c>
      <c r="L12" s="2140"/>
      <c r="M12" s="2085"/>
      <c r="P12" s="1219"/>
      <c r="Q12" s="1219"/>
      <c r="S12" s="1219"/>
    </row>
    <row r="13" spans="2:19" ht="30" customHeight="1">
      <c r="C13" s="2129" t="s">
        <v>1012</v>
      </c>
      <c r="D13" s="2142">
        <v>12900</v>
      </c>
      <c r="E13" s="722">
        <v>55.8</v>
      </c>
      <c r="F13" s="2142">
        <v>16350</v>
      </c>
      <c r="G13" s="722">
        <v>61.3</v>
      </c>
      <c r="H13" s="2142">
        <v>31356</v>
      </c>
      <c r="I13" s="722">
        <v>61.6</v>
      </c>
      <c r="J13" s="2140">
        <v>20714.12</v>
      </c>
      <c r="K13" s="2085">
        <v>58</v>
      </c>
      <c r="L13" s="2140"/>
      <c r="M13" s="2085"/>
      <c r="P13" s="710"/>
      <c r="R13" s="710"/>
      <c r="S13" s="1219"/>
    </row>
    <row r="14" spans="2:19" ht="30" customHeight="1">
      <c r="C14" s="2129" t="s">
        <v>1013</v>
      </c>
      <c r="D14" s="2142">
        <v>6550</v>
      </c>
      <c r="E14" s="722">
        <v>28.3</v>
      </c>
      <c r="F14" s="2142">
        <v>5880</v>
      </c>
      <c r="G14" s="722">
        <v>22.1</v>
      </c>
      <c r="H14" s="2142">
        <v>14059</v>
      </c>
      <c r="I14" s="722">
        <v>27.6</v>
      </c>
      <c r="J14" s="2140">
        <v>11428.48</v>
      </c>
      <c r="K14" s="2085">
        <v>32</v>
      </c>
      <c r="L14" s="2140"/>
      <c r="M14" s="2085"/>
      <c r="P14" s="1219"/>
      <c r="S14" s="1219"/>
    </row>
    <row r="15" spans="2:19" ht="30" customHeight="1">
      <c r="C15" s="2129" t="s">
        <v>1014</v>
      </c>
      <c r="D15" s="2142">
        <v>2630</v>
      </c>
      <c r="E15" s="722">
        <v>11.4</v>
      </c>
      <c r="F15" s="2142">
        <v>3660</v>
      </c>
      <c r="G15" s="722">
        <v>13.7</v>
      </c>
      <c r="H15" s="2142">
        <v>4949</v>
      </c>
      <c r="I15" s="722">
        <v>9.6999999999999993</v>
      </c>
      <c r="J15" s="2140">
        <v>3214.26</v>
      </c>
      <c r="K15" s="2085">
        <v>9</v>
      </c>
      <c r="L15" s="2140"/>
      <c r="M15" s="2085"/>
      <c r="P15" s="1291"/>
      <c r="R15" s="1291"/>
    </row>
    <row r="16" spans="2:19" ht="30" customHeight="1" thickBot="1">
      <c r="C16" s="2145" t="s">
        <v>1008</v>
      </c>
      <c r="D16" s="2143">
        <f t="shared" ref="D16:H16" si="0">SUM(D12:D15)</f>
        <v>23130</v>
      </c>
      <c r="E16" s="2144">
        <f t="shared" si="0"/>
        <v>100</v>
      </c>
      <c r="F16" s="2143">
        <f t="shared" si="0"/>
        <v>26660</v>
      </c>
      <c r="G16" s="723">
        <f t="shared" si="0"/>
        <v>100.00000000000001</v>
      </c>
      <c r="H16" s="2143">
        <f t="shared" si="0"/>
        <v>50931</v>
      </c>
      <c r="I16" s="723">
        <v>100</v>
      </c>
      <c r="J16" s="2121">
        <f>SUM(J12:J15)</f>
        <v>35714</v>
      </c>
      <c r="K16" s="2101">
        <v>100</v>
      </c>
      <c r="L16" s="2121">
        <f>SUM(L12:L15)</f>
        <v>0</v>
      </c>
      <c r="M16" s="2101">
        <v>100</v>
      </c>
      <c r="P16" s="1219"/>
    </row>
    <row r="17" spans="2:7">
      <c r="C17" s="2468" t="s">
        <v>1009</v>
      </c>
      <c r="D17" s="2468"/>
      <c r="E17" s="2468"/>
      <c r="F17" s="2468"/>
      <c r="G17" s="2468"/>
    </row>
    <row r="31" spans="2:7" ht="23.25">
      <c r="B31" s="2219">
        <v>92</v>
      </c>
    </row>
  </sheetData>
  <mergeCells count="8">
    <mergeCell ref="C17:G17"/>
    <mergeCell ref="L10:M10"/>
    <mergeCell ref="H10:I10"/>
    <mergeCell ref="C7:K7"/>
    <mergeCell ref="D10:E10"/>
    <mergeCell ref="F10:G10"/>
    <mergeCell ref="J10:K10"/>
    <mergeCell ref="L9:M9"/>
  </mergeCells>
  <phoneticPr fontId="128" type="noConversion"/>
  <printOptions horizontalCentered="1" verticalCentered="1"/>
  <pageMargins left="0.16" right="0.3" top="0.17" bottom="0.61" header="0.18" footer="0.51181102362204722"/>
  <pageSetup paperSize="9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theme="9"/>
  </sheetPr>
  <dimension ref="A1:P33"/>
  <sheetViews>
    <sheetView topLeftCell="A22" workbookViewId="0">
      <selection activeCell="L34" sqref="A34:L272"/>
    </sheetView>
  </sheetViews>
  <sheetFormatPr baseColWidth="10" defaultColWidth="11.42578125" defaultRowHeight="12.75"/>
  <cols>
    <col min="1" max="1" width="7" style="437" customWidth="1"/>
    <col min="2" max="2" width="20.28515625" style="437" customWidth="1"/>
    <col min="3" max="3" width="15" style="437" customWidth="1"/>
    <col min="4" max="4" width="12.85546875" style="437" customWidth="1"/>
    <col min="5" max="5" width="12.28515625" style="437" customWidth="1"/>
    <col min="6" max="259" width="11.42578125" style="437"/>
    <col min="260" max="260" width="25.7109375" style="437" customWidth="1"/>
    <col min="261" max="261" width="15" style="437" customWidth="1"/>
    <col min="262" max="262" width="12.85546875" style="437" customWidth="1"/>
    <col min="263" max="263" width="12.28515625" style="437" customWidth="1"/>
    <col min="264" max="515" width="11.42578125" style="437"/>
    <col min="516" max="516" width="25.7109375" style="437" customWidth="1"/>
    <col min="517" max="517" width="15" style="437" customWidth="1"/>
    <col min="518" max="518" width="12.85546875" style="437" customWidth="1"/>
    <col min="519" max="519" width="12.28515625" style="437" customWidth="1"/>
    <col min="520" max="771" width="11.42578125" style="437"/>
    <col min="772" max="772" width="25.7109375" style="437" customWidth="1"/>
    <col min="773" max="773" width="15" style="437" customWidth="1"/>
    <col min="774" max="774" width="12.85546875" style="437" customWidth="1"/>
    <col min="775" max="775" width="12.28515625" style="437" customWidth="1"/>
    <col min="776" max="1027" width="11.42578125" style="437"/>
    <col min="1028" max="1028" width="25.7109375" style="437" customWidth="1"/>
    <col min="1029" max="1029" width="15" style="437" customWidth="1"/>
    <col min="1030" max="1030" width="12.85546875" style="437" customWidth="1"/>
    <col min="1031" max="1031" width="12.28515625" style="437" customWidth="1"/>
    <col min="1032" max="1283" width="11.42578125" style="437"/>
    <col min="1284" max="1284" width="25.7109375" style="437" customWidth="1"/>
    <col min="1285" max="1285" width="15" style="437" customWidth="1"/>
    <col min="1286" max="1286" width="12.85546875" style="437" customWidth="1"/>
    <col min="1287" max="1287" width="12.28515625" style="437" customWidth="1"/>
    <col min="1288" max="1539" width="11.42578125" style="437"/>
    <col min="1540" max="1540" width="25.7109375" style="437" customWidth="1"/>
    <col min="1541" max="1541" width="15" style="437" customWidth="1"/>
    <col min="1542" max="1542" width="12.85546875" style="437" customWidth="1"/>
    <col min="1543" max="1543" width="12.28515625" style="437" customWidth="1"/>
    <col min="1544" max="1795" width="11.42578125" style="437"/>
    <col min="1796" max="1796" width="25.7109375" style="437" customWidth="1"/>
    <col min="1797" max="1797" width="15" style="437" customWidth="1"/>
    <col min="1798" max="1798" width="12.85546875" style="437" customWidth="1"/>
    <col min="1799" max="1799" width="12.28515625" style="437" customWidth="1"/>
    <col min="1800" max="2051" width="11.42578125" style="437"/>
    <col min="2052" max="2052" width="25.7109375" style="437" customWidth="1"/>
    <col min="2053" max="2053" width="15" style="437" customWidth="1"/>
    <col min="2054" max="2054" width="12.85546875" style="437" customWidth="1"/>
    <col min="2055" max="2055" width="12.28515625" style="437" customWidth="1"/>
    <col min="2056" max="2307" width="11.42578125" style="437"/>
    <col min="2308" max="2308" width="25.7109375" style="437" customWidth="1"/>
    <col min="2309" max="2309" width="15" style="437" customWidth="1"/>
    <col min="2310" max="2310" width="12.85546875" style="437" customWidth="1"/>
    <col min="2311" max="2311" width="12.28515625" style="437" customWidth="1"/>
    <col min="2312" max="2563" width="11.42578125" style="437"/>
    <col min="2564" max="2564" width="25.7109375" style="437" customWidth="1"/>
    <col min="2565" max="2565" width="15" style="437" customWidth="1"/>
    <col min="2566" max="2566" width="12.85546875" style="437" customWidth="1"/>
    <col min="2567" max="2567" width="12.28515625" style="437" customWidth="1"/>
    <col min="2568" max="2819" width="11.42578125" style="437"/>
    <col min="2820" max="2820" width="25.7109375" style="437" customWidth="1"/>
    <col min="2821" max="2821" width="15" style="437" customWidth="1"/>
    <col min="2822" max="2822" width="12.85546875" style="437" customWidth="1"/>
    <col min="2823" max="2823" width="12.28515625" style="437" customWidth="1"/>
    <col min="2824" max="3075" width="11.42578125" style="437"/>
    <col min="3076" max="3076" width="25.7109375" style="437" customWidth="1"/>
    <col min="3077" max="3077" width="15" style="437" customWidth="1"/>
    <col min="3078" max="3078" width="12.85546875" style="437" customWidth="1"/>
    <col min="3079" max="3079" width="12.28515625" style="437" customWidth="1"/>
    <col min="3080" max="3331" width="11.42578125" style="437"/>
    <col min="3332" max="3332" width="25.7109375" style="437" customWidth="1"/>
    <col min="3333" max="3333" width="15" style="437" customWidth="1"/>
    <col min="3334" max="3334" width="12.85546875" style="437" customWidth="1"/>
    <col min="3335" max="3335" width="12.28515625" style="437" customWidth="1"/>
    <col min="3336" max="3587" width="11.42578125" style="437"/>
    <col min="3588" max="3588" width="25.7109375" style="437" customWidth="1"/>
    <col min="3589" max="3589" width="15" style="437" customWidth="1"/>
    <col min="3590" max="3590" width="12.85546875" style="437" customWidth="1"/>
    <col min="3591" max="3591" width="12.28515625" style="437" customWidth="1"/>
    <col min="3592" max="3843" width="11.42578125" style="437"/>
    <col min="3844" max="3844" width="25.7109375" style="437" customWidth="1"/>
    <col min="3845" max="3845" width="15" style="437" customWidth="1"/>
    <col min="3846" max="3846" width="12.85546875" style="437" customWidth="1"/>
    <col min="3847" max="3847" width="12.28515625" style="437" customWidth="1"/>
    <col min="3848" max="4099" width="11.42578125" style="437"/>
    <col min="4100" max="4100" width="25.7109375" style="437" customWidth="1"/>
    <col min="4101" max="4101" width="15" style="437" customWidth="1"/>
    <col min="4102" max="4102" width="12.85546875" style="437" customWidth="1"/>
    <col min="4103" max="4103" width="12.28515625" style="437" customWidth="1"/>
    <col min="4104" max="4355" width="11.42578125" style="437"/>
    <col min="4356" max="4356" width="25.7109375" style="437" customWidth="1"/>
    <col min="4357" max="4357" width="15" style="437" customWidth="1"/>
    <col min="4358" max="4358" width="12.85546875" style="437" customWidth="1"/>
    <col min="4359" max="4359" width="12.28515625" style="437" customWidth="1"/>
    <col min="4360" max="4611" width="11.42578125" style="437"/>
    <col min="4612" max="4612" width="25.7109375" style="437" customWidth="1"/>
    <col min="4613" max="4613" width="15" style="437" customWidth="1"/>
    <col min="4614" max="4614" width="12.85546875" style="437" customWidth="1"/>
    <col min="4615" max="4615" width="12.28515625" style="437" customWidth="1"/>
    <col min="4616" max="4867" width="11.42578125" style="437"/>
    <col min="4868" max="4868" width="25.7109375" style="437" customWidth="1"/>
    <col min="4869" max="4869" width="15" style="437" customWidth="1"/>
    <col min="4870" max="4870" width="12.85546875" style="437" customWidth="1"/>
    <col min="4871" max="4871" width="12.28515625" style="437" customWidth="1"/>
    <col min="4872" max="5123" width="11.42578125" style="437"/>
    <col min="5124" max="5124" width="25.7109375" style="437" customWidth="1"/>
    <col min="5125" max="5125" width="15" style="437" customWidth="1"/>
    <col min="5126" max="5126" width="12.85546875" style="437" customWidth="1"/>
    <col min="5127" max="5127" width="12.28515625" style="437" customWidth="1"/>
    <col min="5128" max="5379" width="11.42578125" style="437"/>
    <col min="5380" max="5380" width="25.7109375" style="437" customWidth="1"/>
    <col min="5381" max="5381" width="15" style="437" customWidth="1"/>
    <col min="5382" max="5382" width="12.85546875" style="437" customWidth="1"/>
    <col min="5383" max="5383" width="12.28515625" style="437" customWidth="1"/>
    <col min="5384" max="5635" width="11.42578125" style="437"/>
    <col min="5636" max="5636" width="25.7109375" style="437" customWidth="1"/>
    <col min="5637" max="5637" width="15" style="437" customWidth="1"/>
    <col min="5638" max="5638" width="12.85546875" style="437" customWidth="1"/>
    <col min="5639" max="5639" width="12.28515625" style="437" customWidth="1"/>
    <col min="5640" max="5891" width="11.42578125" style="437"/>
    <col min="5892" max="5892" width="25.7109375" style="437" customWidth="1"/>
    <col min="5893" max="5893" width="15" style="437" customWidth="1"/>
    <col min="5894" max="5894" width="12.85546875" style="437" customWidth="1"/>
    <col min="5895" max="5895" width="12.28515625" style="437" customWidth="1"/>
    <col min="5896" max="6147" width="11.42578125" style="437"/>
    <col min="6148" max="6148" width="25.7109375" style="437" customWidth="1"/>
    <col min="6149" max="6149" width="15" style="437" customWidth="1"/>
    <col min="6150" max="6150" width="12.85546875" style="437" customWidth="1"/>
    <col min="6151" max="6151" width="12.28515625" style="437" customWidth="1"/>
    <col min="6152" max="6403" width="11.42578125" style="437"/>
    <col min="6404" max="6404" width="25.7109375" style="437" customWidth="1"/>
    <col min="6405" max="6405" width="15" style="437" customWidth="1"/>
    <col min="6406" max="6406" width="12.85546875" style="437" customWidth="1"/>
    <col min="6407" max="6407" width="12.28515625" style="437" customWidth="1"/>
    <col min="6408" max="6659" width="11.42578125" style="437"/>
    <col min="6660" max="6660" width="25.7109375" style="437" customWidth="1"/>
    <col min="6661" max="6661" width="15" style="437" customWidth="1"/>
    <col min="6662" max="6662" width="12.85546875" style="437" customWidth="1"/>
    <col min="6663" max="6663" width="12.28515625" style="437" customWidth="1"/>
    <col min="6664" max="6915" width="11.42578125" style="437"/>
    <col min="6916" max="6916" width="25.7109375" style="437" customWidth="1"/>
    <col min="6917" max="6917" width="15" style="437" customWidth="1"/>
    <col min="6918" max="6918" width="12.85546875" style="437" customWidth="1"/>
    <col min="6919" max="6919" width="12.28515625" style="437" customWidth="1"/>
    <col min="6920" max="7171" width="11.42578125" style="437"/>
    <col min="7172" max="7172" width="25.7109375" style="437" customWidth="1"/>
    <col min="7173" max="7173" width="15" style="437" customWidth="1"/>
    <col min="7174" max="7174" width="12.85546875" style="437" customWidth="1"/>
    <col min="7175" max="7175" width="12.28515625" style="437" customWidth="1"/>
    <col min="7176" max="7427" width="11.42578125" style="437"/>
    <col min="7428" max="7428" width="25.7109375" style="437" customWidth="1"/>
    <col min="7429" max="7429" width="15" style="437" customWidth="1"/>
    <col min="7430" max="7430" width="12.85546875" style="437" customWidth="1"/>
    <col min="7431" max="7431" width="12.28515625" style="437" customWidth="1"/>
    <col min="7432" max="7683" width="11.42578125" style="437"/>
    <col min="7684" max="7684" width="25.7109375" style="437" customWidth="1"/>
    <col min="7685" max="7685" width="15" style="437" customWidth="1"/>
    <col min="7686" max="7686" width="12.85546875" style="437" customWidth="1"/>
    <col min="7687" max="7687" width="12.28515625" style="437" customWidth="1"/>
    <col min="7688" max="7939" width="11.42578125" style="437"/>
    <col min="7940" max="7940" width="25.7109375" style="437" customWidth="1"/>
    <col min="7941" max="7941" width="15" style="437" customWidth="1"/>
    <col min="7942" max="7942" width="12.85546875" style="437" customWidth="1"/>
    <col min="7943" max="7943" width="12.28515625" style="437" customWidth="1"/>
    <col min="7944" max="8195" width="11.42578125" style="437"/>
    <col min="8196" max="8196" width="25.7109375" style="437" customWidth="1"/>
    <col min="8197" max="8197" width="15" style="437" customWidth="1"/>
    <col min="8198" max="8198" width="12.85546875" style="437" customWidth="1"/>
    <col min="8199" max="8199" width="12.28515625" style="437" customWidth="1"/>
    <col min="8200" max="8451" width="11.42578125" style="437"/>
    <col min="8452" max="8452" width="25.7109375" style="437" customWidth="1"/>
    <col min="8453" max="8453" width="15" style="437" customWidth="1"/>
    <col min="8454" max="8454" width="12.85546875" style="437" customWidth="1"/>
    <col min="8455" max="8455" width="12.28515625" style="437" customWidth="1"/>
    <col min="8456" max="8707" width="11.42578125" style="437"/>
    <col min="8708" max="8708" width="25.7109375" style="437" customWidth="1"/>
    <col min="8709" max="8709" width="15" style="437" customWidth="1"/>
    <col min="8710" max="8710" width="12.85546875" style="437" customWidth="1"/>
    <col min="8711" max="8711" width="12.28515625" style="437" customWidth="1"/>
    <col min="8712" max="8963" width="11.42578125" style="437"/>
    <col min="8964" max="8964" width="25.7109375" style="437" customWidth="1"/>
    <col min="8965" max="8965" width="15" style="437" customWidth="1"/>
    <col min="8966" max="8966" width="12.85546875" style="437" customWidth="1"/>
    <col min="8967" max="8967" width="12.28515625" style="437" customWidth="1"/>
    <col min="8968" max="9219" width="11.42578125" style="437"/>
    <col min="9220" max="9220" width="25.7109375" style="437" customWidth="1"/>
    <col min="9221" max="9221" width="15" style="437" customWidth="1"/>
    <col min="9222" max="9222" width="12.85546875" style="437" customWidth="1"/>
    <col min="9223" max="9223" width="12.28515625" style="437" customWidth="1"/>
    <col min="9224" max="9475" width="11.42578125" style="437"/>
    <col min="9476" max="9476" width="25.7109375" style="437" customWidth="1"/>
    <col min="9477" max="9477" width="15" style="437" customWidth="1"/>
    <col min="9478" max="9478" width="12.85546875" style="437" customWidth="1"/>
    <col min="9479" max="9479" width="12.28515625" style="437" customWidth="1"/>
    <col min="9480" max="9731" width="11.42578125" style="437"/>
    <col min="9732" max="9732" width="25.7109375" style="437" customWidth="1"/>
    <col min="9733" max="9733" width="15" style="437" customWidth="1"/>
    <col min="9734" max="9734" width="12.85546875" style="437" customWidth="1"/>
    <col min="9735" max="9735" width="12.28515625" style="437" customWidth="1"/>
    <col min="9736" max="9987" width="11.42578125" style="437"/>
    <col min="9988" max="9988" width="25.7109375" style="437" customWidth="1"/>
    <col min="9989" max="9989" width="15" style="437" customWidth="1"/>
    <col min="9990" max="9990" width="12.85546875" style="437" customWidth="1"/>
    <col min="9991" max="9991" width="12.28515625" style="437" customWidth="1"/>
    <col min="9992" max="10243" width="11.42578125" style="437"/>
    <col min="10244" max="10244" width="25.7109375" style="437" customWidth="1"/>
    <col min="10245" max="10245" width="15" style="437" customWidth="1"/>
    <col min="10246" max="10246" width="12.85546875" style="437" customWidth="1"/>
    <col min="10247" max="10247" width="12.28515625" style="437" customWidth="1"/>
    <col min="10248" max="10499" width="11.42578125" style="437"/>
    <col min="10500" max="10500" width="25.7109375" style="437" customWidth="1"/>
    <col min="10501" max="10501" width="15" style="437" customWidth="1"/>
    <col min="10502" max="10502" width="12.85546875" style="437" customWidth="1"/>
    <col min="10503" max="10503" width="12.28515625" style="437" customWidth="1"/>
    <col min="10504" max="10755" width="11.42578125" style="437"/>
    <col min="10756" max="10756" width="25.7109375" style="437" customWidth="1"/>
    <col min="10757" max="10757" width="15" style="437" customWidth="1"/>
    <col min="10758" max="10758" width="12.85546875" style="437" customWidth="1"/>
    <col min="10759" max="10759" width="12.28515625" style="437" customWidth="1"/>
    <col min="10760" max="11011" width="11.42578125" style="437"/>
    <col min="11012" max="11012" width="25.7109375" style="437" customWidth="1"/>
    <col min="11013" max="11013" width="15" style="437" customWidth="1"/>
    <col min="11014" max="11014" width="12.85546875" style="437" customWidth="1"/>
    <col min="11015" max="11015" width="12.28515625" style="437" customWidth="1"/>
    <col min="11016" max="11267" width="11.42578125" style="437"/>
    <col min="11268" max="11268" width="25.7109375" style="437" customWidth="1"/>
    <col min="11269" max="11269" width="15" style="437" customWidth="1"/>
    <col min="11270" max="11270" width="12.85546875" style="437" customWidth="1"/>
    <col min="11271" max="11271" width="12.28515625" style="437" customWidth="1"/>
    <col min="11272" max="11523" width="11.42578125" style="437"/>
    <col min="11524" max="11524" width="25.7109375" style="437" customWidth="1"/>
    <col min="11525" max="11525" width="15" style="437" customWidth="1"/>
    <col min="11526" max="11526" width="12.85546875" style="437" customWidth="1"/>
    <col min="11527" max="11527" width="12.28515625" style="437" customWidth="1"/>
    <col min="11528" max="11779" width="11.42578125" style="437"/>
    <col min="11780" max="11780" width="25.7109375" style="437" customWidth="1"/>
    <col min="11781" max="11781" width="15" style="437" customWidth="1"/>
    <col min="11782" max="11782" width="12.85546875" style="437" customWidth="1"/>
    <col min="11783" max="11783" width="12.28515625" style="437" customWidth="1"/>
    <col min="11784" max="12035" width="11.42578125" style="437"/>
    <col min="12036" max="12036" width="25.7109375" style="437" customWidth="1"/>
    <col min="12037" max="12037" width="15" style="437" customWidth="1"/>
    <col min="12038" max="12038" width="12.85546875" style="437" customWidth="1"/>
    <col min="12039" max="12039" width="12.28515625" style="437" customWidth="1"/>
    <col min="12040" max="12291" width="11.42578125" style="437"/>
    <col min="12292" max="12292" width="25.7109375" style="437" customWidth="1"/>
    <col min="12293" max="12293" width="15" style="437" customWidth="1"/>
    <col min="12294" max="12294" width="12.85546875" style="437" customWidth="1"/>
    <col min="12295" max="12295" width="12.28515625" style="437" customWidth="1"/>
    <col min="12296" max="12547" width="11.42578125" style="437"/>
    <col min="12548" max="12548" width="25.7109375" style="437" customWidth="1"/>
    <col min="12549" max="12549" width="15" style="437" customWidth="1"/>
    <col min="12550" max="12550" width="12.85546875" style="437" customWidth="1"/>
    <col min="12551" max="12551" width="12.28515625" style="437" customWidth="1"/>
    <col min="12552" max="12803" width="11.42578125" style="437"/>
    <col min="12804" max="12804" width="25.7109375" style="437" customWidth="1"/>
    <col min="12805" max="12805" width="15" style="437" customWidth="1"/>
    <col min="12806" max="12806" width="12.85546875" style="437" customWidth="1"/>
    <col min="12807" max="12807" width="12.28515625" style="437" customWidth="1"/>
    <col min="12808" max="13059" width="11.42578125" style="437"/>
    <col min="13060" max="13060" width="25.7109375" style="437" customWidth="1"/>
    <col min="13061" max="13061" width="15" style="437" customWidth="1"/>
    <col min="13062" max="13062" width="12.85546875" style="437" customWidth="1"/>
    <col min="13063" max="13063" width="12.28515625" style="437" customWidth="1"/>
    <col min="13064" max="13315" width="11.42578125" style="437"/>
    <col min="13316" max="13316" width="25.7109375" style="437" customWidth="1"/>
    <col min="13317" max="13317" width="15" style="437" customWidth="1"/>
    <col min="13318" max="13318" width="12.85546875" style="437" customWidth="1"/>
    <col min="13319" max="13319" width="12.28515625" style="437" customWidth="1"/>
    <col min="13320" max="13571" width="11.42578125" style="437"/>
    <col min="13572" max="13572" width="25.7109375" style="437" customWidth="1"/>
    <col min="13573" max="13573" width="15" style="437" customWidth="1"/>
    <col min="13574" max="13574" width="12.85546875" style="437" customWidth="1"/>
    <col min="13575" max="13575" width="12.28515625" style="437" customWidth="1"/>
    <col min="13576" max="13827" width="11.42578125" style="437"/>
    <col min="13828" max="13828" width="25.7109375" style="437" customWidth="1"/>
    <col min="13829" max="13829" width="15" style="437" customWidth="1"/>
    <col min="13830" max="13830" width="12.85546875" style="437" customWidth="1"/>
    <col min="13831" max="13831" width="12.28515625" style="437" customWidth="1"/>
    <col min="13832" max="14083" width="11.42578125" style="437"/>
    <col min="14084" max="14084" width="25.7109375" style="437" customWidth="1"/>
    <col min="14085" max="14085" width="15" style="437" customWidth="1"/>
    <col min="14086" max="14086" width="12.85546875" style="437" customWidth="1"/>
    <col min="14087" max="14087" width="12.28515625" style="437" customWidth="1"/>
    <col min="14088" max="14339" width="11.42578125" style="437"/>
    <col min="14340" max="14340" width="25.7109375" style="437" customWidth="1"/>
    <col min="14341" max="14341" width="15" style="437" customWidth="1"/>
    <col min="14342" max="14342" width="12.85546875" style="437" customWidth="1"/>
    <col min="14343" max="14343" width="12.28515625" style="437" customWidth="1"/>
    <col min="14344" max="14595" width="11.42578125" style="437"/>
    <col min="14596" max="14596" width="25.7109375" style="437" customWidth="1"/>
    <col min="14597" max="14597" width="15" style="437" customWidth="1"/>
    <col min="14598" max="14598" width="12.85546875" style="437" customWidth="1"/>
    <col min="14599" max="14599" width="12.28515625" style="437" customWidth="1"/>
    <col min="14600" max="14851" width="11.42578125" style="437"/>
    <col min="14852" max="14852" width="25.7109375" style="437" customWidth="1"/>
    <col min="14853" max="14853" width="15" style="437" customWidth="1"/>
    <col min="14854" max="14854" width="12.85546875" style="437" customWidth="1"/>
    <col min="14855" max="14855" width="12.28515625" style="437" customWidth="1"/>
    <col min="14856" max="15107" width="11.42578125" style="437"/>
    <col min="15108" max="15108" width="25.7109375" style="437" customWidth="1"/>
    <col min="15109" max="15109" width="15" style="437" customWidth="1"/>
    <col min="15110" max="15110" width="12.85546875" style="437" customWidth="1"/>
    <col min="15111" max="15111" width="12.28515625" style="437" customWidth="1"/>
    <col min="15112" max="15363" width="11.42578125" style="437"/>
    <col min="15364" max="15364" width="25.7109375" style="437" customWidth="1"/>
    <col min="15365" max="15365" width="15" style="437" customWidth="1"/>
    <col min="15366" max="15366" width="12.85546875" style="437" customWidth="1"/>
    <col min="15367" max="15367" width="12.28515625" style="437" customWidth="1"/>
    <col min="15368" max="15619" width="11.42578125" style="437"/>
    <col min="15620" max="15620" width="25.7109375" style="437" customWidth="1"/>
    <col min="15621" max="15621" width="15" style="437" customWidth="1"/>
    <col min="15622" max="15622" width="12.85546875" style="437" customWidth="1"/>
    <col min="15623" max="15623" width="12.28515625" style="437" customWidth="1"/>
    <col min="15624" max="15875" width="11.42578125" style="437"/>
    <col min="15876" max="15876" width="25.7109375" style="437" customWidth="1"/>
    <col min="15877" max="15877" width="15" style="437" customWidth="1"/>
    <col min="15878" max="15878" width="12.85546875" style="437" customWidth="1"/>
    <col min="15879" max="15879" width="12.28515625" style="437" customWidth="1"/>
    <col min="15880" max="16131" width="11.42578125" style="437"/>
    <col min="16132" max="16132" width="25.7109375" style="437" customWidth="1"/>
    <col min="16133" max="16133" width="15" style="437" customWidth="1"/>
    <col min="16134" max="16134" width="12.85546875" style="437" customWidth="1"/>
    <col min="16135" max="16135" width="12.28515625" style="437" customWidth="1"/>
    <col min="16136" max="16384" width="11.42578125" style="437"/>
  </cols>
  <sheetData>
    <row r="1" spans="1:12" ht="23.25">
      <c r="A1" s="2219">
        <v>89</v>
      </c>
    </row>
    <row r="11" spans="1:12" ht="19.5">
      <c r="B11" s="2421" t="s">
        <v>1046</v>
      </c>
      <c r="C11" s="2421"/>
      <c r="D11" s="2421"/>
      <c r="E11" s="2421"/>
      <c r="F11" s="2421"/>
      <c r="G11" s="2421"/>
      <c r="H11" s="2421"/>
      <c r="I11" s="2421"/>
      <c r="J11" s="2421"/>
      <c r="K11" s="716"/>
      <c r="L11" s="716"/>
    </row>
    <row r="12" spans="1:12" ht="15.75">
      <c r="B12" s="717"/>
      <c r="C12" s="717"/>
      <c r="D12" s="717"/>
      <c r="E12" s="717"/>
      <c r="F12" s="717"/>
      <c r="G12" s="717"/>
      <c r="H12" s="717"/>
      <c r="I12" s="717"/>
      <c r="J12" s="717"/>
      <c r="K12" s="716"/>
      <c r="L12" s="716"/>
    </row>
    <row r="13" spans="1:12" ht="13.5" thickBot="1">
      <c r="L13" s="437" t="s">
        <v>1001</v>
      </c>
    </row>
    <row r="14" spans="1:12" ht="39.950000000000003" customHeight="1">
      <c r="B14" s="2152" t="s">
        <v>1296</v>
      </c>
      <c r="C14" s="2255" t="s">
        <v>1002</v>
      </c>
      <c r="D14" s="2256"/>
      <c r="E14" s="2255" t="s">
        <v>1003</v>
      </c>
      <c r="F14" s="2256"/>
      <c r="G14" s="2255" t="s">
        <v>1004</v>
      </c>
      <c r="H14" s="2256"/>
      <c r="I14" s="2482" t="s">
        <v>1045</v>
      </c>
      <c r="J14" s="2483"/>
      <c r="K14" s="2480" t="s">
        <v>1340</v>
      </c>
      <c r="L14" s="2481"/>
    </row>
    <row r="15" spans="1:12" ht="39.950000000000003" customHeight="1">
      <c r="B15" s="2153" t="s">
        <v>1005</v>
      </c>
      <c r="C15" s="2149" t="s">
        <v>373</v>
      </c>
      <c r="D15" s="718" t="s">
        <v>251</v>
      </c>
      <c r="E15" s="2149" t="s">
        <v>373</v>
      </c>
      <c r="F15" s="718" t="s">
        <v>251</v>
      </c>
      <c r="G15" s="2149" t="s">
        <v>373</v>
      </c>
      <c r="H15" s="718" t="s">
        <v>251</v>
      </c>
      <c r="I15" s="2146" t="s">
        <v>373</v>
      </c>
      <c r="J15" s="2119" t="s">
        <v>251</v>
      </c>
      <c r="K15" s="2146" t="s">
        <v>373</v>
      </c>
      <c r="L15" s="2119" t="s">
        <v>251</v>
      </c>
    </row>
    <row r="16" spans="1:12" ht="39.950000000000003" customHeight="1">
      <c r="B16" s="2154" t="s">
        <v>1006</v>
      </c>
      <c r="C16" s="734">
        <v>18290</v>
      </c>
      <c r="D16" s="719">
        <v>79.099999999999994</v>
      </c>
      <c r="E16" s="734">
        <v>19990</v>
      </c>
      <c r="F16" s="719">
        <v>75</v>
      </c>
      <c r="G16" s="734">
        <v>43776</v>
      </c>
      <c r="H16" s="719">
        <v>86</v>
      </c>
      <c r="I16" s="2147">
        <v>28249.774000000001</v>
      </c>
      <c r="J16" s="2085">
        <v>79.099999999999994</v>
      </c>
      <c r="K16" s="2147"/>
      <c r="L16" s="2085"/>
    </row>
    <row r="17" spans="2:16" ht="39.950000000000003" customHeight="1">
      <c r="B17" s="2154" t="s">
        <v>1007</v>
      </c>
      <c r="C17" s="734">
        <v>4840</v>
      </c>
      <c r="D17" s="719">
        <v>20.9</v>
      </c>
      <c r="E17" s="734">
        <v>6670</v>
      </c>
      <c r="F17" s="719">
        <v>25</v>
      </c>
      <c r="G17" s="734">
        <v>7155</v>
      </c>
      <c r="H17" s="719">
        <v>14</v>
      </c>
      <c r="I17" s="2147">
        <v>7464.2259999999997</v>
      </c>
      <c r="J17" s="2085">
        <v>20.9</v>
      </c>
      <c r="K17" s="2147"/>
      <c r="L17" s="2085"/>
      <c r="P17" s="1219"/>
    </row>
    <row r="18" spans="2:16" ht="39.950000000000003" customHeight="1" thickBot="1">
      <c r="B18" s="2155" t="s">
        <v>1008</v>
      </c>
      <c r="C18" s="2150">
        <f>SUM(C16:C17)</f>
        <v>23130</v>
      </c>
      <c r="D18" s="2094">
        <v>100</v>
      </c>
      <c r="E18" s="2093">
        <f>SUM(E16:E17)</f>
        <v>26660</v>
      </c>
      <c r="F18" s="2094">
        <v>100</v>
      </c>
      <c r="G18" s="2095">
        <f>SUM(G16:G17)</f>
        <v>50931</v>
      </c>
      <c r="H18" s="2094">
        <v>100</v>
      </c>
      <c r="I18" s="2151">
        <f>SUM(I16:I17)</f>
        <v>35714</v>
      </c>
      <c r="J18" s="2148">
        <v>100</v>
      </c>
      <c r="K18" s="2151"/>
      <c r="L18" s="2148">
        <v>100</v>
      </c>
      <c r="O18" s="1219"/>
      <c r="P18" s="710"/>
    </row>
    <row r="19" spans="2:16" ht="21.75" customHeight="1">
      <c r="B19" s="2468" t="s">
        <v>1009</v>
      </c>
      <c r="C19" s="2468"/>
      <c r="D19" s="2468"/>
      <c r="E19" s="2468"/>
      <c r="G19" s="2087"/>
      <c r="K19" s="2087"/>
    </row>
    <row r="33" spans="1:1" ht="24">
      <c r="A33" s="2227">
        <v>90</v>
      </c>
    </row>
  </sheetData>
  <mergeCells count="4">
    <mergeCell ref="K14:L14"/>
    <mergeCell ref="B19:E19"/>
    <mergeCell ref="B11:J11"/>
    <mergeCell ref="I14:J14"/>
  </mergeCells>
  <phoneticPr fontId="128" type="noConversion"/>
  <printOptions horizontalCentered="1" verticalCentered="1"/>
  <pageMargins left="0.16" right="0.26" top="0.21" bottom="0.93" header="0.17" footer="0.51181102362204722"/>
  <pageSetup paperSize="9" scale="9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AG54"/>
  <sheetViews>
    <sheetView topLeftCell="A19" workbookViewId="0">
      <selection activeCell="A13" sqref="A13:AB31"/>
    </sheetView>
  </sheetViews>
  <sheetFormatPr baseColWidth="10" defaultColWidth="11.42578125" defaultRowHeight="12.75"/>
  <cols>
    <col min="1" max="1" width="28.42578125" style="484" customWidth="1"/>
    <col min="2" max="2" width="7.85546875" style="484" hidden="1" customWidth="1"/>
    <col min="3" max="3" width="6.140625" style="484" hidden="1" customWidth="1"/>
    <col min="4" max="4" width="0.140625" style="484" hidden="1" customWidth="1"/>
    <col min="5" max="22" width="6.140625" style="484" customWidth="1"/>
    <col min="23" max="23" width="6.28515625" style="484" customWidth="1"/>
    <col min="24" max="24" width="6.140625" style="484" customWidth="1"/>
    <col min="25" max="25" width="7.85546875" style="484" customWidth="1"/>
    <col min="26" max="26" width="6.140625" style="484" customWidth="1"/>
    <col min="27" max="27" width="8.42578125" style="484" customWidth="1"/>
    <col min="28" max="28" width="6.140625" style="484" customWidth="1"/>
    <col min="29" max="250" width="11.42578125" style="484" customWidth="1"/>
    <col min="251" max="259" width="11.42578125" style="484"/>
    <col min="260" max="260" width="27.42578125" style="484" customWidth="1"/>
    <col min="261" max="261" width="6.140625" style="484" customWidth="1"/>
    <col min="262" max="262" width="6.7109375" style="484" customWidth="1"/>
    <col min="263" max="263" width="6.85546875" style="484" customWidth="1"/>
    <col min="264" max="264" width="6.28515625" style="484" customWidth="1"/>
    <col min="265" max="265" width="6" style="484" customWidth="1"/>
    <col min="266" max="266" width="6.42578125" style="484" customWidth="1"/>
    <col min="267" max="267" width="5.42578125" style="484" customWidth="1"/>
    <col min="268" max="268" width="6" style="484" customWidth="1"/>
    <col min="269" max="269" width="7.28515625" style="484" customWidth="1"/>
    <col min="270" max="271" width="6.28515625" style="484" customWidth="1"/>
    <col min="272" max="272" width="6.85546875" style="484" customWidth="1"/>
    <col min="273" max="273" width="6" style="484" customWidth="1"/>
    <col min="274" max="274" width="6.140625" style="484" customWidth="1"/>
    <col min="275" max="278" width="6.85546875" style="484" customWidth="1"/>
    <col min="279" max="279" width="7.140625" style="484" customWidth="1"/>
    <col min="280" max="280" width="5.42578125" style="484" customWidth="1"/>
    <col min="281" max="281" width="7.28515625" style="484" customWidth="1"/>
    <col min="282" max="282" width="6.42578125" style="484" customWidth="1"/>
    <col min="283" max="283" width="6.85546875" style="484" customWidth="1"/>
    <col min="284" max="284" width="7.42578125" style="484" customWidth="1"/>
    <col min="285" max="506" width="11.42578125" style="484" customWidth="1"/>
    <col min="507" max="515" width="11.42578125" style="484"/>
    <col min="516" max="516" width="27.42578125" style="484" customWidth="1"/>
    <col min="517" max="517" width="6.140625" style="484" customWidth="1"/>
    <col min="518" max="518" width="6.7109375" style="484" customWidth="1"/>
    <col min="519" max="519" width="6.85546875" style="484" customWidth="1"/>
    <col min="520" max="520" width="6.28515625" style="484" customWidth="1"/>
    <col min="521" max="521" width="6" style="484" customWidth="1"/>
    <col min="522" max="522" width="6.42578125" style="484" customWidth="1"/>
    <col min="523" max="523" width="5.42578125" style="484" customWidth="1"/>
    <col min="524" max="524" width="6" style="484" customWidth="1"/>
    <col min="525" max="525" width="7.28515625" style="484" customWidth="1"/>
    <col min="526" max="527" width="6.28515625" style="484" customWidth="1"/>
    <col min="528" max="528" width="6.85546875" style="484" customWidth="1"/>
    <col min="529" max="529" width="6" style="484" customWidth="1"/>
    <col min="530" max="530" width="6.140625" style="484" customWidth="1"/>
    <col min="531" max="534" width="6.85546875" style="484" customWidth="1"/>
    <col min="535" max="535" width="7.140625" style="484" customWidth="1"/>
    <col min="536" max="536" width="5.42578125" style="484" customWidth="1"/>
    <col min="537" max="537" width="7.28515625" style="484" customWidth="1"/>
    <col min="538" max="538" width="6.42578125" style="484" customWidth="1"/>
    <col min="539" max="539" width="6.85546875" style="484" customWidth="1"/>
    <col min="540" max="540" width="7.42578125" style="484" customWidth="1"/>
    <col min="541" max="762" width="11.42578125" style="484" customWidth="1"/>
    <col min="763" max="771" width="11.42578125" style="484"/>
    <col min="772" max="772" width="27.42578125" style="484" customWidth="1"/>
    <col min="773" max="773" width="6.140625" style="484" customWidth="1"/>
    <col min="774" max="774" width="6.7109375" style="484" customWidth="1"/>
    <col min="775" max="775" width="6.85546875" style="484" customWidth="1"/>
    <col min="776" max="776" width="6.28515625" style="484" customWidth="1"/>
    <col min="777" max="777" width="6" style="484" customWidth="1"/>
    <col min="778" max="778" width="6.42578125" style="484" customWidth="1"/>
    <col min="779" max="779" width="5.42578125" style="484" customWidth="1"/>
    <col min="780" max="780" width="6" style="484" customWidth="1"/>
    <col min="781" max="781" width="7.28515625" style="484" customWidth="1"/>
    <col min="782" max="783" width="6.28515625" style="484" customWidth="1"/>
    <col min="784" max="784" width="6.85546875" style="484" customWidth="1"/>
    <col min="785" max="785" width="6" style="484" customWidth="1"/>
    <col min="786" max="786" width="6.140625" style="484" customWidth="1"/>
    <col min="787" max="790" width="6.85546875" style="484" customWidth="1"/>
    <col min="791" max="791" width="7.140625" style="484" customWidth="1"/>
    <col min="792" max="792" width="5.42578125" style="484" customWidth="1"/>
    <col min="793" max="793" width="7.28515625" style="484" customWidth="1"/>
    <col min="794" max="794" width="6.42578125" style="484" customWidth="1"/>
    <col min="795" max="795" width="6.85546875" style="484" customWidth="1"/>
    <col min="796" max="796" width="7.42578125" style="484" customWidth="1"/>
    <col min="797" max="1018" width="11.42578125" style="484" customWidth="1"/>
    <col min="1019" max="1027" width="11.42578125" style="484"/>
    <col min="1028" max="1028" width="27.42578125" style="484" customWidth="1"/>
    <col min="1029" max="1029" width="6.140625" style="484" customWidth="1"/>
    <col min="1030" max="1030" width="6.7109375" style="484" customWidth="1"/>
    <col min="1031" max="1031" width="6.85546875" style="484" customWidth="1"/>
    <col min="1032" max="1032" width="6.28515625" style="484" customWidth="1"/>
    <col min="1033" max="1033" width="6" style="484" customWidth="1"/>
    <col min="1034" max="1034" width="6.42578125" style="484" customWidth="1"/>
    <col min="1035" max="1035" width="5.42578125" style="484" customWidth="1"/>
    <col min="1036" max="1036" width="6" style="484" customWidth="1"/>
    <col min="1037" max="1037" width="7.28515625" style="484" customWidth="1"/>
    <col min="1038" max="1039" width="6.28515625" style="484" customWidth="1"/>
    <col min="1040" max="1040" width="6.85546875" style="484" customWidth="1"/>
    <col min="1041" max="1041" width="6" style="484" customWidth="1"/>
    <col min="1042" max="1042" width="6.140625" style="484" customWidth="1"/>
    <col min="1043" max="1046" width="6.85546875" style="484" customWidth="1"/>
    <col min="1047" max="1047" width="7.140625" style="484" customWidth="1"/>
    <col min="1048" max="1048" width="5.42578125" style="484" customWidth="1"/>
    <col min="1049" max="1049" width="7.28515625" style="484" customWidth="1"/>
    <col min="1050" max="1050" width="6.42578125" style="484" customWidth="1"/>
    <col min="1051" max="1051" width="6.85546875" style="484" customWidth="1"/>
    <col min="1052" max="1052" width="7.42578125" style="484" customWidth="1"/>
    <col min="1053" max="1274" width="11.42578125" style="484" customWidth="1"/>
    <col min="1275" max="1283" width="11.42578125" style="484"/>
    <col min="1284" max="1284" width="27.42578125" style="484" customWidth="1"/>
    <col min="1285" max="1285" width="6.140625" style="484" customWidth="1"/>
    <col min="1286" max="1286" width="6.7109375" style="484" customWidth="1"/>
    <col min="1287" max="1287" width="6.85546875" style="484" customWidth="1"/>
    <col min="1288" max="1288" width="6.28515625" style="484" customWidth="1"/>
    <col min="1289" max="1289" width="6" style="484" customWidth="1"/>
    <col min="1290" max="1290" width="6.42578125" style="484" customWidth="1"/>
    <col min="1291" max="1291" width="5.42578125" style="484" customWidth="1"/>
    <col min="1292" max="1292" width="6" style="484" customWidth="1"/>
    <col min="1293" max="1293" width="7.28515625" style="484" customWidth="1"/>
    <col min="1294" max="1295" width="6.28515625" style="484" customWidth="1"/>
    <col min="1296" max="1296" width="6.85546875" style="484" customWidth="1"/>
    <col min="1297" max="1297" width="6" style="484" customWidth="1"/>
    <col min="1298" max="1298" width="6.140625" style="484" customWidth="1"/>
    <col min="1299" max="1302" width="6.85546875" style="484" customWidth="1"/>
    <col min="1303" max="1303" width="7.140625" style="484" customWidth="1"/>
    <col min="1304" max="1304" width="5.42578125" style="484" customWidth="1"/>
    <col min="1305" max="1305" width="7.28515625" style="484" customWidth="1"/>
    <col min="1306" max="1306" width="6.42578125" style="484" customWidth="1"/>
    <col min="1307" max="1307" width="6.85546875" style="484" customWidth="1"/>
    <col min="1308" max="1308" width="7.42578125" style="484" customWidth="1"/>
    <col min="1309" max="1530" width="11.42578125" style="484" customWidth="1"/>
    <col min="1531" max="1539" width="11.42578125" style="484"/>
    <col min="1540" max="1540" width="27.42578125" style="484" customWidth="1"/>
    <col min="1541" max="1541" width="6.140625" style="484" customWidth="1"/>
    <col min="1542" max="1542" width="6.7109375" style="484" customWidth="1"/>
    <col min="1543" max="1543" width="6.85546875" style="484" customWidth="1"/>
    <col min="1544" max="1544" width="6.28515625" style="484" customWidth="1"/>
    <col min="1545" max="1545" width="6" style="484" customWidth="1"/>
    <col min="1546" max="1546" width="6.42578125" style="484" customWidth="1"/>
    <col min="1547" max="1547" width="5.42578125" style="484" customWidth="1"/>
    <col min="1548" max="1548" width="6" style="484" customWidth="1"/>
    <col min="1549" max="1549" width="7.28515625" style="484" customWidth="1"/>
    <col min="1550" max="1551" width="6.28515625" style="484" customWidth="1"/>
    <col min="1552" max="1552" width="6.85546875" style="484" customWidth="1"/>
    <col min="1553" max="1553" width="6" style="484" customWidth="1"/>
    <col min="1554" max="1554" width="6.140625" style="484" customWidth="1"/>
    <col min="1555" max="1558" width="6.85546875" style="484" customWidth="1"/>
    <col min="1559" max="1559" width="7.140625" style="484" customWidth="1"/>
    <col min="1560" max="1560" width="5.42578125" style="484" customWidth="1"/>
    <col min="1561" max="1561" width="7.28515625" style="484" customWidth="1"/>
    <col min="1562" max="1562" width="6.42578125" style="484" customWidth="1"/>
    <col min="1563" max="1563" width="6.85546875" style="484" customWidth="1"/>
    <col min="1564" max="1564" width="7.42578125" style="484" customWidth="1"/>
    <col min="1565" max="1786" width="11.42578125" style="484" customWidth="1"/>
    <col min="1787" max="1795" width="11.42578125" style="484"/>
    <col min="1796" max="1796" width="27.42578125" style="484" customWidth="1"/>
    <col min="1797" max="1797" width="6.140625" style="484" customWidth="1"/>
    <col min="1798" max="1798" width="6.7109375" style="484" customWidth="1"/>
    <col min="1799" max="1799" width="6.85546875" style="484" customWidth="1"/>
    <col min="1800" max="1800" width="6.28515625" style="484" customWidth="1"/>
    <col min="1801" max="1801" width="6" style="484" customWidth="1"/>
    <col min="1802" max="1802" width="6.42578125" style="484" customWidth="1"/>
    <col min="1803" max="1803" width="5.42578125" style="484" customWidth="1"/>
    <col min="1804" max="1804" width="6" style="484" customWidth="1"/>
    <col min="1805" max="1805" width="7.28515625" style="484" customWidth="1"/>
    <col min="1806" max="1807" width="6.28515625" style="484" customWidth="1"/>
    <col min="1808" max="1808" width="6.85546875" style="484" customWidth="1"/>
    <col min="1809" max="1809" width="6" style="484" customWidth="1"/>
    <col min="1810" max="1810" width="6.140625" style="484" customWidth="1"/>
    <col min="1811" max="1814" width="6.85546875" style="484" customWidth="1"/>
    <col min="1815" max="1815" width="7.140625" style="484" customWidth="1"/>
    <col min="1816" max="1816" width="5.42578125" style="484" customWidth="1"/>
    <col min="1817" max="1817" width="7.28515625" style="484" customWidth="1"/>
    <col min="1818" max="1818" width="6.42578125" style="484" customWidth="1"/>
    <col min="1819" max="1819" width="6.85546875" style="484" customWidth="1"/>
    <col min="1820" max="1820" width="7.42578125" style="484" customWidth="1"/>
    <col min="1821" max="2042" width="11.42578125" style="484" customWidth="1"/>
    <col min="2043" max="2051" width="11.42578125" style="484"/>
    <col min="2052" max="2052" width="27.42578125" style="484" customWidth="1"/>
    <col min="2053" max="2053" width="6.140625" style="484" customWidth="1"/>
    <col min="2054" max="2054" width="6.7109375" style="484" customWidth="1"/>
    <col min="2055" max="2055" width="6.85546875" style="484" customWidth="1"/>
    <col min="2056" max="2056" width="6.28515625" style="484" customWidth="1"/>
    <col min="2057" max="2057" width="6" style="484" customWidth="1"/>
    <col min="2058" max="2058" width="6.42578125" style="484" customWidth="1"/>
    <col min="2059" max="2059" width="5.42578125" style="484" customWidth="1"/>
    <col min="2060" max="2060" width="6" style="484" customWidth="1"/>
    <col min="2061" max="2061" width="7.28515625" style="484" customWidth="1"/>
    <col min="2062" max="2063" width="6.28515625" style="484" customWidth="1"/>
    <col min="2064" max="2064" width="6.85546875" style="484" customWidth="1"/>
    <col min="2065" max="2065" width="6" style="484" customWidth="1"/>
    <col min="2066" max="2066" width="6.140625" style="484" customWidth="1"/>
    <col min="2067" max="2070" width="6.85546875" style="484" customWidth="1"/>
    <col min="2071" max="2071" width="7.140625" style="484" customWidth="1"/>
    <col min="2072" max="2072" width="5.42578125" style="484" customWidth="1"/>
    <col min="2073" max="2073" width="7.28515625" style="484" customWidth="1"/>
    <col min="2074" max="2074" width="6.42578125" style="484" customWidth="1"/>
    <col min="2075" max="2075" width="6.85546875" style="484" customWidth="1"/>
    <col min="2076" max="2076" width="7.42578125" style="484" customWidth="1"/>
    <col min="2077" max="2298" width="11.42578125" style="484" customWidth="1"/>
    <col min="2299" max="2307" width="11.42578125" style="484"/>
    <col min="2308" max="2308" width="27.42578125" style="484" customWidth="1"/>
    <col min="2309" max="2309" width="6.140625" style="484" customWidth="1"/>
    <col min="2310" max="2310" width="6.7109375" style="484" customWidth="1"/>
    <col min="2311" max="2311" width="6.85546875" style="484" customWidth="1"/>
    <col min="2312" max="2312" width="6.28515625" style="484" customWidth="1"/>
    <col min="2313" max="2313" width="6" style="484" customWidth="1"/>
    <col min="2314" max="2314" width="6.42578125" style="484" customWidth="1"/>
    <col min="2315" max="2315" width="5.42578125" style="484" customWidth="1"/>
    <col min="2316" max="2316" width="6" style="484" customWidth="1"/>
    <col min="2317" max="2317" width="7.28515625" style="484" customWidth="1"/>
    <col min="2318" max="2319" width="6.28515625" style="484" customWidth="1"/>
    <col min="2320" max="2320" width="6.85546875" style="484" customWidth="1"/>
    <col min="2321" max="2321" width="6" style="484" customWidth="1"/>
    <col min="2322" max="2322" width="6.140625" style="484" customWidth="1"/>
    <col min="2323" max="2326" width="6.85546875" style="484" customWidth="1"/>
    <col min="2327" max="2327" width="7.140625" style="484" customWidth="1"/>
    <col min="2328" max="2328" width="5.42578125" style="484" customWidth="1"/>
    <col min="2329" max="2329" width="7.28515625" style="484" customWidth="1"/>
    <col min="2330" max="2330" width="6.42578125" style="484" customWidth="1"/>
    <col min="2331" max="2331" width="6.85546875" style="484" customWidth="1"/>
    <col min="2332" max="2332" width="7.42578125" style="484" customWidth="1"/>
    <col min="2333" max="2554" width="11.42578125" style="484" customWidth="1"/>
    <col min="2555" max="2563" width="11.42578125" style="484"/>
    <col min="2564" max="2564" width="27.42578125" style="484" customWidth="1"/>
    <col min="2565" max="2565" width="6.140625" style="484" customWidth="1"/>
    <col min="2566" max="2566" width="6.7109375" style="484" customWidth="1"/>
    <col min="2567" max="2567" width="6.85546875" style="484" customWidth="1"/>
    <col min="2568" max="2568" width="6.28515625" style="484" customWidth="1"/>
    <col min="2569" max="2569" width="6" style="484" customWidth="1"/>
    <col min="2570" max="2570" width="6.42578125" style="484" customWidth="1"/>
    <col min="2571" max="2571" width="5.42578125" style="484" customWidth="1"/>
    <col min="2572" max="2572" width="6" style="484" customWidth="1"/>
    <col min="2573" max="2573" width="7.28515625" style="484" customWidth="1"/>
    <col min="2574" max="2575" width="6.28515625" style="484" customWidth="1"/>
    <col min="2576" max="2576" width="6.85546875" style="484" customWidth="1"/>
    <col min="2577" max="2577" width="6" style="484" customWidth="1"/>
    <col min="2578" max="2578" width="6.140625" style="484" customWidth="1"/>
    <col min="2579" max="2582" width="6.85546875" style="484" customWidth="1"/>
    <col min="2583" max="2583" width="7.140625" style="484" customWidth="1"/>
    <col min="2584" max="2584" width="5.42578125" style="484" customWidth="1"/>
    <col min="2585" max="2585" width="7.28515625" style="484" customWidth="1"/>
    <col min="2586" max="2586" width="6.42578125" style="484" customWidth="1"/>
    <col min="2587" max="2587" width="6.85546875" style="484" customWidth="1"/>
    <col min="2588" max="2588" width="7.42578125" style="484" customWidth="1"/>
    <col min="2589" max="2810" width="11.42578125" style="484" customWidth="1"/>
    <col min="2811" max="2819" width="11.42578125" style="484"/>
    <col min="2820" max="2820" width="27.42578125" style="484" customWidth="1"/>
    <col min="2821" max="2821" width="6.140625" style="484" customWidth="1"/>
    <col min="2822" max="2822" width="6.7109375" style="484" customWidth="1"/>
    <col min="2823" max="2823" width="6.85546875" style="484" customWidth="1"/>
    <col min="2824" max="2824" width="6.28515625" style="484" customWidth="1"/>
    <col min="2825" max="2825" width="6" style="484" customWidth="1"/>
    <col min="2826" max="2826" width="6.42578125" style="484" customWidth="1"/>
    <col min="2827" max="2827" width="5.42578125" style="484" customWidth="1"/>
    <col min="2828" max="2828" width="6" style="484" customWidth="1"/>
    <col min="2829" max="2829" width="7.28515625" style="484" customWidth="1"/>
    <col min="2830" max="2831" width="6.28515625" style="484" customWidth="1"/>
    <col min="2832" max="2832" width="6.85546875" style="484" customWidth="1"/>
    <col min="2833" max="2833" width="6" style="484" customWidth="1"/>
    <col min="2834" max="2834" width="6.140625" style="484" customWidth="1"/>
    <col min="2835" max="2838" width="6.85546875" style="484" customWidth="1"/>
    <col min="2839" max="2839" width="7.140625" style="484" customWidth="1"/>
    <col min="2840" max="2840" width="5.42578125" style="484" customWidth="1"/>
    <col min="2841" max="2841" width="7.28515625" style="484" customWidth="1"/>
    <col min="2842" max="2842" width="6.42578125" style="484" customWidth="1"/>
    <col min="2843" max="2843" width="6.85546875" style="484" customWidth="1"/>
    <col min="2844" max="2844" width="7.42578125" style="484" customWidth="1"/>
    <col min="2845" max="3066" width="11.42578125" style="484" customWidth="1"/>
    <col min="3067" max="3075" width="11.42578125" style="484"/>
    <col min="3076" max="3076" width="27.42578125" style="484" customWidth="1"/>
    <col min="3077" max="3077" width="6.140625" style="484" customWidth="1"/>
    <col min="3078" max="3078" width="6.7109375" style="484" customWidth="1"/>
    <col min="3079" max="3079" width="6.85546875" style="484" customWidth="1"/>
    <col min="3080" max="3080" width="6.28515625" style="484" customWidth="1"/>
    <col min="3081" max="3081" width="6" style="484" customWidth="1"/>
    <col min="3082" max="3082" width="6.42578125" style="484" customWidth="1"/>
    <col min="3083" max="3083" width="5.42578125" style="484" customWidth="1"/>
    <col min="3084" max="3084" width="6" style="484" customWidth="1"/>
    <col min="3085" max="3085" width="7.28515625" style="484" customWidth="1"/>
    <col min="3086" max="3087" width="6.28515625" style="484" customWidth="1"/>
    <col min="3088" max="3088" width="6.85546875" style="484" customWidth="1"/>
    <col min="3089" max="3089" width="6" style="484" customWidth="1"/>
    <col min="3090" max="3090" width="6.140625" style="484" customWidth="1"/>
    <col min="3091" max="3094" width="6.85546875" style="484" customWidth="1"/>
    <col min="3095" max="3095" width="7.140625" style="484" customWidth="1"/>
    <col min="3096" max="3096" width="5.42578125" style="484" customWidth="1"/>
    <col min="3097" max="3097" width="7.28515625" style="484" customWidth="1"/>
    <col min="3098" max="3098" width="6.42578125" style="484" customWidth="1"/>
    <col min="3099" max="3099" width="6.85546875" style="484" customWidth="1"/>
    <col min="3100" max="3100" width="7.42578125" style="484" customWidth="1"/>
    <col min="3101" max="3322" width="11.42578125" style="484" customWidth="1"/>
    <col min="3323" max="3331" width="11.42578125" style="484"/>
    <col min="3332" max="3332" width="27.42578125" style="484" customWidth="1"/>
    <col min="3333" max="3333" width="6.140625" style="484" customWidth="1"/>
    <col min="3334" max="3334" width="6.7109375" style="484" customWidth="1"/>
    <col min="3335" max="3335" width="6.85546875" style="484" customWidth="1"/>
    <col min="3336" max="3336" width="6.28515625" style="484" customWidth="1"/>
    <col min="3337" max="3337" width="6" style="484" customWidth="1"/>
    <col min="3338" max="3338" width="6.42578125" style="484" customWidth="1"/>
    <col min="3339" max="3339" width="5.42578125" style="484" customWidth="1"/>
    <col min="3340" max="3340" width="6" style="484" customWidth="1"/>
    <col min="3341" max="3341" width="7.28515625" style="484" customWidth="1"/>
    <col min="3342" max="3343" width="6.28515625" style="484" customWidth="1"/>
    <col min="3344" max="3344" width="6.85546875" style="484" customWidth="1"/>
    <col min="3345" max="3345" width="6" style="484" customWidth="1"/>
    <col min="3346" max="3346" width="6.140625" style="484" customWidth="1"/>
    <col min="3347" max="3350" width="6.85546875" style="484" customWidth="1"/>
    <col min="3351" max="3351" width="7.140625" style="484" customWidth="1"/>
    <col min="3352" max="3352" width="5.42578125" style="484" customWidth="1"/>
    <col min="3353" max="3353" width="7.28515625" style="484" customWidth="1"/>
    <col min="3354" max="3354" width="6.42578125" style="484" customWidth="1"/>
    <col min="3355" max="3355" width="6.85546875" style="484" customWidth="1"/>
    <col min="3356" max="3356" width="7.42578125" style="484" customWidth="1"/>
    <col min="3357" max="3578" width="11.42578125" style="484" customWidth="1"/>
    <col min="3579" max="3587" width="11.42578125" style="484"/>
    <col min="3588" max="3588" width="27.42578125" style="484" customWidth="1"/>
    <col min="3589" max="3589" width="6.140625" style="484" customWidth="1"/>
    <col min="3590" max="3590" width="6.7109375" style="484" customWidth="1"/>
    <col min="3591" max="3591" width="6.85546875" style="484" customWidth="1"/>
    <col min="3592" max="3592" width="6.28515625" style="484" customWidth="1"/>
    <col min="3593" max="3593" width="6" style="484" customWidth="1"/>
    <col min="3594" max="3594" width="6.42578125" style="484" customWidth="1"/>
    <col min="3595" max="3595" width="5.42578125" style="484" customWidth="1"/>
    <col min="3596" max="3596" width="6" style="484" customWidth="1"/>
    <col min="3597" max="3597" width="7.28515625" style="484" customWidth="1"/>
    <col min="3598" max="3599" width="6.28515625" style="484" customWidth="1"/>
    <col min="3600" max="3600" width="6.85546875" style="484" customWidth="1"/>
    <col min="3601" max="3601" width="6" style="484" customWidth="1"/>
    <col min="3602" max="3602" width="6.140625" style="484" customWidth="1"/>
    <col min="3603" max="3606" width="6.85546875" style="484" customWidth="1"/>
    <col min="3607" max="3607" width="7.140625" style="484" customWidth="1"/>
    <col min="3608" max="3608" width="5.42578125" style="484" customWidth="1"/>
    <col min="3609" max="3609" width="7.28515625" style="484" customWidth="1"/>
    <col min="3610" max="3610" width="6.42578125" style="484" customWidth="1"/>
    <col min="3611" max="3611" width="6.85546875" style="484" customWidth="1"/>
    <col min="3612" max="3612" width="7.42578125" style="484" customWidth="1"/>
    <col min="3613" max="3834" width="11.42578125" style="484" customWidth="1"/>
    <col min="3835" max="3843" width="11.42578125" style="484"/>
    <col min="3844" max="3844" width="27.42578125" style="484" customWidth="1"/>
    <col min="3845" max="3845" width="6.140625" style="484" customWidth="1"/>
    <col min="3846" max="3846" width="6.7109375" style="484" customWidth="1"/>
    <col min="3847" max="3847" width="6.85546875" style="484" customWidth="1"/>
    <col min="3848" max="3848" width="6.28515625" style="484" customWidth="1"/>
    <col min="3849" max="3849" width="6" style="484" customWidth="1"/>
    <col min="3850" max="3850" width="6.42578125" style="484" customWidth="1"/>
    <col min="3851" max="3851" width="5.42578125" style="484" customWidth="1"/>
    <col min="3852" max="3852" width="6" style="484" customWidth="1"/>
    <col min="3853" max="3853" width="7.28515625" style="484" customWidth="1"/>
    <col min="3854" max="3855" width="6.28515625" style="484" customWidth="1"/>
    <col min="3856" max="3856" width="6.85546875" style="484" customWidth="1"/>
    <col min="3857" max="3857" width="6" style="484" customWidth="1"/>
    <col min="3858" max="3858" width="6.140625" style="484" customWidth="1"/>
    <col min="3859" max="3862" width="6.85546875" style="484" customWidth="1"/>
    <col min="3863" max="3863" width="7.140625" style="484" customWidth="1"/>
    <col min="3864" max="3864" width="5.42578125" style="484" customWidth="1"/>
    <col min="3865" max="3865" width="7.28515625" style="484" customWidth="1"/>
    <col min="3866" max="3866" width="6.42578125" style="484" customWidth="1"/>
    <col min="3867" max="3867" width="6.85546875" style="484" customWidth="1"/>
    <col min="3868" max="3868" width="7.42578125" style="484" customWidth="1"/>
    <col min="3869" max="4090" width="11.42578125" style="484" customWidth="1"/>
    <col min="4091" max="4099" width="11.42578125" style="484"/>
    <col min="4100" max="4100" width="27.42578125" style="484" customWidth="1"/>
    <col min="4101" max="4101" width="6.140625" style="484" customWidth="1"/>
    <col min="4102" max="4102" width="6.7109375" style="484" customWidth="1"/>
    <col min="4103" max="4103" width="6.85546875" style="484" customWidth="1"/>
    <col min="4104" max="4104" width="6.28515625" style="484" customWidth="1"/>
    <col min="4105" max="4105" width="6" style="484" customWidth="1"/>
    <col min="4106" max="4106" width="6.42578125" style="484" customWidth="1"/>
    <col min="4107" max="4107" width="5.42578125" style="484" customWidth="1"/>
    <col min="4108" max="4108" width="6" style="484" customWidth="1"/>
    <col min="4109" max="4109" width="7.28515625" style="484" customWidth="1"/>
    <col min="4110" max="4111" width="6.28515625" style="484" customWidth="1"/>
    <col min="4112" max="4112" width="6.85546875" style="484" customWidth="1"/>
    <col min="4113" max="4113" width="6" style="484" customWidth="1"/>
    <col min="4114" max="4114" width="6.140625" style="484" customWidth="1"/>
    <col min="4115" max="4118" width="6.85546875" style="484" customWidth="1"/>
    <col min="4119" max="4119" width="7.140625" style="484" customWidth="1"/>
    <col min="4120" max="4120" width="5.42578125" style="484" customWidth="1"/>
    <col min="4121" max="4121" width="7.28515625" style="484" customWidth="1"/>
    <col min="4122" max="4122" width="6.42578125" style="484" customWidth="1"/>
    <col min="4123" max="4123" width="6.85546875" style="484" customWidth="1"/>
    <col min="4124" max="4124" width="7.42578125" style="484" customWidth="1"/>
    <col min="4125" max="4346" width="11.42578125" style="484" customWidth="1"/>
    <col min="4347" max="4355" width="11.42578125" style="484"/>
    <col min="4356" max="4356" width="27.42578125" style="484" customWidth="1"/>
    <col min="4357" max="4357" width="6.140625" style="484" customWidth="1"/>
    <col min="4358" max="4358" width="6.7109375" style="484" customWidth="1"/>
    <col min="4359" max="4359" width="6.85546875" style="484" customWidth="1"/>
    <col min="4360" max="4360" width="6.28515625" style="484" customWidth="1"/>
    <col min="4361" max="4361" width="6" style="484" customWidth="1"/>
    <col min="4362" max="4362" width="6.42578125" style="484" customWidth="1"/>
    <col min="4363" max="4363" width="5.42578125" style="484" customWidth="1"/>
    <col min="4364" max="4364" width="6" style="484" customWidth="1"/>
    <col min="4365" max="4365" width="7.28515625" style="484" customWidth="1"/>
    <col min="4366" max="4367" width="6.28515625" style="484" customWidth="1"/>
    <col min="4368" max="4368" width="6.85546875" style="484" customWidth="1"/>
    <col min="4369" max="4369" width="6" style="484" customWidth="1"/>
    <col min="4370" max="4370" width="6.140625" style="484" customWidth="1"/>
    <col min="4371" max="4374" width="6.85546875" style="484" customWidth="1"/>
    <col min="4375" max="4375" width="7.140625" style="484" customWidth="1"/>
    <col min="4376" max="4376" width="5.42578125" style="484" customWidth="1"/>
    <col min="4377" max="4377" width="7.28515625" style="484" customWidth="1"/>
    <col min="4378" max="4378" width="6.42578125" style="484" customWidth="1"/>
    <col min="4379" max="4379" width="6.85546875" style="484" customWidth="1"/>
    <col min="4380" max="4380" width="7.42578125" style="484" customWidth="1"/>
    <col min="4381" max="4602" width="11.42578125" style="484" customWidth="1"/>
    <col min="4603" max="4611" width="11.42578125" style="484"/>
    <col min="4612" max="4612" width="27.42578125" style="484" customWidth="1"/>
    <col min="4613" max="4613" width="6.140625" style="484" customWidth="1"/>
    <col min="4614" max="4614" width="6.7109375" style="484" customWidth="1"/>
    <col min="4615" max="4615" width="6.85546875" style="484" customWidth="1"/>
    <col min="4616" max="4616" width="6.28515625" style="484" customWidth="1"/>
    <col min="4617" max="4617" width="6" style="484" customWidth="1"/>
    <col min="4618" max="4618" width="6.42578125" style="484" customWidth="1"/>
    <col min="4619" max="4619" width="5.42578125" style="484" customWidth="1"/>
    <col min="4620" max="4620" width="6" style="484" customWidth="1"/>
    <col min="4621" max="4621" width="7.28515625" style="484" customWidth="1"/>
    <col min="4622" max="4623" width="6.28515625" style="484" customWidth="1"/>
    <col min="4624" max="4624" width="6.85546875" style="484" customWidth="1"/>
    <col min="4625" max="4625" width="6" style="484" customWidth="1"/>
    <col min="4626" max="4626" width="6.140625" style="484" customWidth="1"/>
    <col min="4627" max="4630" width="6.85546875" style="484" customWidth="1"/>
    <col min="4631" max="4631" width="7.140625" style="484" customWidth="1"/>
    <col min="4632" max="4632" width="5.42578125" style="484" customWidth="1"/>
    <col min="4633" max="4633" width="7.28515625" style="484" customWidth="1"/>
    <col min="4634" max="4634" width="6.42578125" style="484" customWidth="1"/>
    <col min="4635" max="4635" width="6.85546875" style="484" customWidth="1"/>
    <col min="4636" max="4636" width="7.42578125" style="484" customWidth="1"/>
    <col min="4637" max="4858" width="11.42578125" style="484" customWidth="1"/>
    <col min="4859" max="4867" width="11.42578125" style="484"/>
    <col min="4868" max="4868" width="27.42578125" style="484" customWidth="1"/>
    <col min="4869" max="4869" width="6.140625" style="484" customWidth="1"/>
    <col min="4870" max="4870" width="6.7109375" style="484" customWidth="1"/>
    <col min="4871" max="4871" width="6.85546875" style="484" customWidth="1"/>
    <col min="4872" max="4872" width="6.28515625" style="484" customWidth="1"/>
    <col min="4873" max="4873" width="6" style="484" customWidth="1"/>
    <col min="4874" max="4874" width="6.42578125" style="484" customWidth="1"/>
    <col min="4875" max="4875" width="5.42578125" style="484" customWidth="1"/>
    <col min="4876" max="4876" width="6" style="484" customWidth="1"/>
    <col min="4877" max="4877" width="7.28515625" style="484" customWidth="1"/>
    <col min="4878" max="4879" width="6.28515625" style="484" customWidth="1"/>
    <col min="4880" max="4880" width="6.85546875" style="484" customWidth="1"/>
    <col min="4881" max="4881" width="6" style="484" customWidth="1"/>
    <col min="4882" max="4882" width="6.140625" style="484" customWidth="1"/>
    <col min="4883" max="4886" width="6.85546875" style="484" customWidth="1"/>
    <col min="4887" max="4887" width="7.140625" style="484" customWidth="1"/>
    <col min="4888" max="4888" width="5.42578125" style="484" customWidth="1"/>
    <col min="4889" max="4889" width="7.28515625" style="484" customWidth="1"/>
    <col min="4890" max="4890" width="6.42578125" style="484" customWidth="1"/>
    <col min="4891" max="4891" width="6.85546875" style="484" customWidth="1"/>
    <col min="4892" max="4892" width="7.42578125" style="484" customWidth="1"/>
    <col min="4893" max="5114" width="11.42578125" style="484" customWidth="1"/>
    <col min="5115" max="5123" width="11.42578125" style="484"/>
    <col min="5124" max="5124" width="27.42578125" style="484" customWidth="1"/>
    <col min="5125" max="5125" width="6.140625" style="484" customWidth="1"/>
    <col min="5126" max="5126" width="6.7109375" style="484" customWidth="1"/>
    <col min="5127" max="5127" width="6.85546875" style="484" customWidth="1"/>
    <col min="5128" max="5128" width="6.28515625" style="484" customWidth="1"/>
    <col min="5129" max="5129" width="6" style="484" customWidth="1"/>
    <col min="5130" max="5130" width="6.42578125" style="484" customWidth="1"/>
    <col min="5131" max="5131" width="5.42578125" style="484" customWidth="1"/>
    <col min="5132" max="5132" width="6" style="484" customWidth="1"/>
    <col min="5133" max="5133" width="7.28515625" style="484" customWidth="1"/>
    <col min="5134" max="5135" width="6.28515625" style="484" customWidth="1"/>
    <col min="5136" max="5136" width="6.85546875" style="484" customWidth="1"/>
    <col min="5137" max="5137" width="6" style="484" customWidth="1"/>
    <col min="5138" max="5138" width="6.140625" style="484" customWidth="1"/>
    <col min="5139" max="5142" width="6.85546875" style="484" customWidth="1"/>
    <col min="5143" max="5143" width="7.140625" style="484" customWidth="1"/>
    <col min="5144" max="5144" width="5.42578125" style="484" customWidth="1"/>
    <col min="5145" max="5145" width="7.28515625" style="484" customWidth="1"/>
    <col min="5146" max="5146" width="6.42578125" style="484" customWidth="1"/>
    <col min="5147" max="5147" width="6.85546875" style="484" customWidth="1"/>
    <col min="5148" max="5148" width="7.42578125" style="484" customWidth="1"/>
    <col min="5149" max="5370" width="11.42578125" style="484" customWidth="1"/>
    <col min="5371" max="5379" width="11.42578125" style="484"/>
    <col min="5380" max="5380" width="27.42578125" style="484" customWidth="1"/>
    <col min="5381" max="5381" width="6.140625" style="484" customWidth="1"/>
    <col min="5382" max="5382" width="6.7109375" style="484" customWidth="1"/>
    <col min="5383" max="5383" width="6.85546875" style="484" customWidth="1"/>
    <col min="5384" max="5384" width="6.28515625" style="484" customWidth="1"/>
    <col min="5385" max="5385" width="6" style="484" customWidth="1"/>
    <col min="5386" max="5386" width="6.42578125" style="484" customWidth="1"/>
    <col min="5387" max="5387" width="5.42578125" style="484" customWidth="1"/>
    <col min="5388" max="5388" width="6" style="484" customWidth="1"/>
    <col min="5389" max="5389" width="7.28515625" style="484" customWidth="1"/>
    <col min="5390" max="5391" width="6.28515625" style="484" customWidth="1"/>
    <col min="5392" max="5392" width="6.85546875" style="484" customWidth="1"/>
    <col min="5393" max="5393" width="6" style="484" customWidth="1"/>
    <col min="5394" max="5394" width="6.140625" style="484" customWidth="1"/>
    <col min="5395" max="5398" width="6.85546875" style="484" customWidth="1"/>
    <col min="5399" max="5399" width="7.140625" style="484" customWidth="1"/>
    <col min="5400" max="5400" width="5.42578125" style="484" customWidth="1"/>
    <col min="5401" max="5401" width="7.28515625" style="484" customWidth="1"/>
    <col min="5402" max="5402" width="6.42578125" style="484" customWidth="1"/>
    <col min="5403" max="5403" width="6.85546875" style="484" customWidth="1"/>
    <col min="5404" max="5404" width="7.42578125" style="484" customWidth="1"/>
    <col min="5405" max="5626" width="11.42578125" style="484" customWidth="1"/>
    <col min="5627" max="5635" width="11.42578125" style="484"/>
    <col min="5636" max="5636" width="27.42578125" style="484" customWidth="1"/>
    <col min="5637" max="5637" width="6.140625" style="484" customWidth="1"/>
    <col min="5638" max="5638" width="6.7109375" style="484" customWidth="1"/>
    <col min="5639" max="5639" width="6.85546875" style="484" customWidth="1"/>
    <col min="5640" max="5640" width="6.28515625" style="484" customWidth="1"/>
    <col min="5641" max="5641" width="6" style="484" customWidth="1"/>
    <col min="5642" max="5642" width="6.42578125" style="484" customWidth="1"/>
    <col min="5643" max="5643" width="5.42578125" style="484" customWidth="1"/>
    <col min="5644" max="5644" width="6" style="484" customWidth="1"/>
    <col min="5645" max="5645" width="7.28515625" style="484" customWidth="1"/>
    <col min="5646" max="5647" width="6.28515625" style="484" customWidth="1"/>
    <col min="5648" max="5648" width="6.85546875" style="484" customWidth="1"/>
    <col min="5649" max="5649" width="6" style="484" customWidth="1"/>
    <col min="5650" max="5650" width="6.140625" style="484" customWidth="1"/>
    <col min="5651" max="5654" width="6.85546875" style="484" customWidth="1"/>
    <col min="5655" max="5655" width="7.140625" style="484" customWidth="1"/>
    <col min="5656" max="5656" width="5.42578125" style="484" customWidth="1"/>
    <col min="5657" max="5657" width="7.28515625" style="484" customWidth="1"/>
    <col min="5658" max="5658" width="6.42578125" style="484" customWidth="1"/>
    <col min="5659" max="5659" width="6.85546875" style="484" customWidth="1"/>
    <col min="5660" max="5660" width="7.42578125" style="484" customWidth="1"/>
    <col min="5661" max="5882" width="11.42578125" style="484" customWidth="1"/>
    <col min="5883" max="5891" width="11.42578125" style="484"/>
    <col min="5892" max="5892" width="27.42578125" style="484" customWidth="1"/>
    <col min="5893" max="5893" width="6.140625" style="484" customWidth="1"/>
    <col min="5894" max="5894" width="6.7109375" style="484" customWidth="1"/>
    <col min="5895" max="5895" width="6.85546875" style="484" customWidth="1"/>
    <col min="5896" max="5896" width="6.28515625" style="484" customWidth="1"/>
    <col min="5897" max="5897" width="6" style="484" customWidth="1"/>
    <col min="5898" max="5898" width="6.42578125" style="484" customWidth="1"/>
    <col min="5899" max="5899" width="5.42578125" style="484" customWidth="1"/>
    <col min="5900" max="5900" width="6" style="484" customWidth="1"/>
    <col min="5901" max="5901" width="7.28515625" style="484" customWidth="1"/>
    <col min="5902" max="5903" width="6.28515625" style="484" customWidth="1"/>
    <col min="5904" max="5904" width="6.85546875" style="484" customWidth="1"/>
    <col min="5905" max="5905" width="6" style="484" customWidth="1"/>
    <col min="5906" max="5906" width="6.140625" style="484" customWidth="1"/>
    <col min="5907" max="5910" width="6.85546875" style="484" customWidth="1"/>
    <col min="5911" max="5911" width="7.140625" style="484" customWidth="1"/>
    <col min="5912" max="5912" width="5.42578125" style="484" customWidth="1"/>
    <col min="5913" max="5913" width="7.28515625" style="484" customWidth="1"/>
    <col min="5914" max="5914" width="6.42578125" style="484" customWidth="1"/>
    <col min="5915" max="5915" width="6.85546875" style="484" customWidth="1"/>
    <col min="5916" max="5916" width="7.42578125" style="484" customWidth="1"/>
    <col min="5917" max="6138" width="11.42578125" style="484" customWidth="1"/>
    <col min="6139" max="6147" width="11.42578125" style="484"/>
    <col min="6148" max="6148" width="27.42578125" style="484" customWidth="1"/>
    <col min="6149" max="6149" width="6.140625" style="484" customWidth="1"/>
    <col min="6150" max="6150" width="6.7109375" style="484" customWidth="1"/>
    <col min="6151" max="6151" width="6.85546875" style="484" customWidth="1"/>
    <col min="6152" max="6152" width="6.28515625" style="484" customWidth="1"/>
    <col min="6153" max="6153" width="6" style="484" customWidth="1"/>
    <col min="6154" max="6154" width="6.42578125" style="484" customWidth="1"/>
    <col min="6155" max="6155" width="5.42578125" style="484" customWidth="1"/>
    <col min="6156" max="6156" width="6" style="484" customWidth="1"/>
    <col min="6157" max="6157" width="7.28515625" style="484" customWidth="1"/>
    <col min="6158" max="6159" width="6.28515625" style="484" customWidth="1"/>
    <col min="6160" max="6160" width="6.85546875" style="484" customWidth="1"/>
    <col min="6161" max="6161" width="6" style="484" customWidth="1"/>
    <col min="6162" max="6162" width="6.140625" style="484" customWidth="1"/>
    <col min="6163" max="6166" width="6.85546875" style="484" customWidth="1"/>
    <col min="6167" max="6167" width="7.140625" style="484" customWidth="1"/>
    <col min="6168" max="6168" width="5.42578125" style="484" customWidth="1"/>
    <col min="6169" max="6169" width="7.28515625" style="484" customWidth="1"/>
    <col min="6170" max="6170" width="6.42578125" style="484" customWidth="1"/>
    <col min="6171" max="6171" width="6.85546875" style="484" customWidth="1"/>
    <col min="6172" max="6172" width="7.42578125" style="484" customWidth="1"/>
    <col min="6173" max="6394" width="11.42578125" style="484" customWidth="1"/>
    <col min="6395" max="6403" width="11.42578125" style="484"/>
    <col min="6404" max="6404" width="27.42578125" style="484" customWidth="1"/>
    <col min="6405" max="6405" width="6.140625" style="484" customWidth="1"/>
    <col min="6406" max="6406" width="6.7109375" style="484" customWidth="1"/>
    <col min="6407" max="6407" width="6.85546875" style="484" customWidth="1"/>
    <col min="6408" max="6408" width="6.28515625" style="484" customWidth="1"/>
    <col min="6409" max="6409" width="6" style="484" customWidth="1"/>
    <col min="6410" max="6410" width="6.42578125" style="484" customWidth="1"/>
    <col min="6411" max="6411" width="5.42578125" style="484" customWidth="1"/>
    <col min="6412" max="6412" width="6" style="484" customWidth="1"/>
    <col min="6413" max="6413" width="7.28515625" style="484" customWidth="1"/>
    <col min="6414" max="6415" width="6.28515625" style="484" customWidth="1"/>
    <col min="6416" max="6416" width="6.85546875" style="484" customWidth="1"/>
    <col min="6417" max="6417" width="6" style="484" customWidth="1"/>
    <col min="6418" max="6418" width="6.140625" style="484" customWidth="1"/>
    <col min="6419" max="6422" width="6.85546875" style="484" customWidth="1"/>
    <col min="6423" max="6423" width="7.140625" style="484" customWidth="1"/>
    <col min="6424" max="6424" width="5.42578125" style="484" customWidth="1"/>
    <col min="6425" max="6425" width="7.28515625" style="484" customWidth="1"/>
    <col min="6426" max="6426" width="6.42578125" style="484" customWidth="1"/>
    <col min="6427" max="6427" width="6.85546875" style="484" customWidth="1"/>
    <col min="6428" max="6428" width="7.42578125" style="484" customWidth="1"/>
    <col min="6429" max="6650" width="11.42578125" style="484" customWidth="1"/>
    <col min="6651" max="6659" width="11.42578125" style="484"/>
    <col min="6660" max="6660" width="27.42578125" style="484" customWidth="1"/>
    <col min="6661" max="6661" width="6.140625" style="484" customWidth="1"/>
    <col min="6662" max="6662" width="6.7109375" style="484" customWidth="1"/>
    <col min="6663" max="6663" width="6.85546875" style="484" customWidth="1"/>
    <col min="6664" max="6664" width="6.28515625" style="484" customWidth="1"/>
    <col min="6665" max="6665" width="6" style="484" customWidth="1"/>
    <col min="6666" max="6666" width="6.42578125" style="484" customWidth="1"/>
    <col min="6667" max="6667" width="5.42578125" style="484" customWidth="1"/>
    <col min="6668" max="6668" width="6" style="484" customWidth="1"/>
    <col min="6669" max="6669" width="7.28515625" style="484" customWidth="1"/>
    <col min="6670" max="6671" width="6.28515625" style="484" customWidth="1"/>
    <col min="6672" max="6672" width="6.85546875" style="484" customWidth="1"/>
    <col min="6673" max="6673" width="6" style="484" customWidth="1"/>
    <col min="6674" max="6674" width="6.140625" style="484" customWidth="1"/>
    <col min="6675" max="6678" width="6.85546875" style="484" customWidth="1"/>
    <col min="6679" max="6679" width="7.140625" style="484" customWidth="1"/>
    <col min="6680" max="6680" width="5.42578125" style="484" customWidth="1"/>
    <col min="6681" max="6681" width="7.28515625" style="484" customWidth="1"/>
    <col min="6682" max="6682" width="6.42578125" style="484" customWidth="1"/>
    <col min="6683" max="6683" width="6.85546875" style="484" customWidth="1"/>
    <col min="6684" max="6684" width="7.42578125" style="484" customWidth="1"/>
    <col min="6685" max="6906" width="11.42578125" style="484" customWidth="1"/>
    <col min="6907" max="6915" width="11.42578125" style="484"/>
    <col min="6916" max="6916" width="27.42578125" style="484" customWidth="1"/>
    <col min="6917" max="6917" width="6.140625" style="484" customWidth="1"/>
    <col min="6918" max="6918" width="6.7109375" style="484" customWidth="1"/>
    <col min="6919" max="6919" width="6.85546875" style="484" customWidth="1"/>
    <col min="6920" max="6920" width="6.28515625" style="484" customWidth="1"/>
    <col min="6921" max="6921" width="6" style="484" customWidth="1"/>
    <col min="6922" max="6922" width="6.42578125" style="484" customWidth="1"/>
    <col min="6923" max="6923" width="5.42578125" style="484" customWidth="1"/>
    <col min="6924" max="6924" width="6" style="484" customWidth="1"/>
    <col min="6925" max="6925" width="7.28515625" style="484" customWidth="1"/>
    <col min="6926" max="6927" width="6.28515625" style="484" customWidth="1"/>
    <col min="6928" max="6928" width="6.85546875" style="484" customWidth="1"/>
    <col min="6929" max="6929" width="6" style="484" customWidth="1"/>
    <col min="6930" max="6930" width="6.140625" style="484" customWidth="1"/>
    <col min="6931" max="6934" width="6.85546875" style="484" customWidth="1"/>
    <col min="6935" max="6935" width="7.140625" style="484" customWidth="1"/>
    <col min="6936" max="6936" width="5.42578125" style="484" customWidth="1"/>
    <col min="6937" max="6937" width="7.28515625" style="484" customWidth="1"/>
    <col min="6938" max="6938" width="6.42578125" style="484" customWidth="1"/>
    <col min="6939" max="6939" width="6.85546875" style="484" customWidth="1"/>
    <col min="6940" max="6940" width="7.42578125" style="484" customWidth="1"/>
    <col min="6941" max="7162" width="11.42578125" style="484" customWidth="1"/>
    <col min="7163" max="7171" width="11.42578125" style="484"/>
    <col min="7172" max="7172" width="27.42578125" style="484" customWidth="1"/>
    <col min="7173" max="7173" width="6.140625" style="484" customWidth="1"/>
    <col min="7174" max="7174" width="6.7109375" style="484" customWidth="1"/>
    <col min="7175" max="7175" width="6.85546875" style="484" customWidth="1"/>
    <col min="7176" max="7176" width="6.28515625" style="484" customWidth="1"/>
    <col min="7177" max="7177" width="6" style="484" customWidth="1"/>
    <col min="7178" max="7178" width="6.42578125" style="484" customWidth="1"/>
    <col min="7179" max="7179" width="5.42578125" style="484" customWidth="1"/>
    <col min="7180" max="7180" width="6" style="484" customWidth="1"/>
    <col min="7181" max="7181" width="7.28515625" style="484" customWidth="1"/>
    <col min="7182" max="7183" width="6.28515625" style="484" customWidth="1"/>
    <col min="7184" max="7184" width="6.85546875" style="484" customWidth="1"/>
    <col min="7185" max="7185" width="6" style="484" customWidth="1"/>
    <col min="7186" max="7186" width="6.140625" style="484" customWidth="1"/>
    <col min="7187" max="7190" width="6.85546875" style="484" customWidth="1"/>
    <col min="7191" max="7191" width="7.140625" style="484" customWidth="1"/>
    <col min="7192" max="7192" width="5.42578125" style="484" customWidth="1"/>
    <col min="7193" max="7193" width="7.28515625" style="484" customWidth="1"/>
    <col min="7194" max="7194" width="6.42578125" style="484" customWidth="1"/>
    <col min="7195" max="7195" width="6.85546875" style="484" customWidth="1"/>
    <col min="7196" max="7196" width="7.42578125" style="484" customWidth="1"/>
    <col min="7197" max="7418" width="11.42578125" style="484" customWidth="1"/>
    <col min="7419" max="7427" width="11.42578125" style="484"/>
    <col min="7428" max="7428" width="27.42578125" style="484" customWidth="1"/>
    <col min="7429" max="7429" width="6.140625" style="484" customWidth="1"/>
    <col min="7430" max="7430" width="6.7109375" style="484" customWidth="1"/>
    <col min="7431" max="7431" width="6.85546875" style="484" customWidth="1"/>
    <col min="7432" max="7432" width="6.28515625" style="484" customWidth="1"/>
    <col min="7433" max="7433" width="6" style="484" customWidth="1"/>
    <col min="7434" max="7434" width="6.42578125" style="484" customWidth="1"/>
    <col min="7435" max="7435" width="5.42578125" style="484" customWidth="1"/>
    <col min="7436" max="7436" width="6" style="484" customWidth="1"/>
    <col min="7437" max="7437" width="7.28515625" style="484" customWidth="1"/>
    <col min="7438" max="7439" width="6.28515625" style="484" customWidth="1"/>
    <col min="7440" max="7440" width="6.85546875" style="484" customWidth="1"/>
    <col min="7441" max="7441" width="6" style="484" customWidth="1"/>
    <col min="7442" max="7442" width="6.140625" style="484" customWidth="1"/>
    <col min="7443" max="7446" width="6.85546875" style="484" customWidth="1"/>
    <col min="7447" max="7447" width="7.140625" style="484" customWidth="1"/>
    <col min="7448" max="7448" width="5.42578125" style="484" customWidth="1"/>
    <col min="7449" max="7449" width="7.28515625" style="484" customWidth="1"/>
    <col min="7450" max="7450" width="6.42578125" style="484" customWidth="1"/>
    <col min="7451" max="7451" width="6.85546875" style="484" customWidth="1"/>
    <col min="7452" max="7452" width="7.42578125" style="484" customWidth="1"/>
    <col min="7453" max="7674" width="11.42578125" style="484" customWidth="1"/>
    <col min="7675" max="7683" width="11.42578125" style="484"/>
    <col min="7684" max="7684" width="27.42578125" style="484" customWidth="1"/>
    <col min="7685" max="7685" width="6.140625" style="484" customWidth="1"/>
    <col min="7686" max="7686" width="6.7109375" style="484" customWidth="1"/>
    <col min="7687" max="7687" width="6.85546875" style="484" customWidth="1"/>
    <col min="7688" max="7688" width="6.28515625" style="484" customWidth="1"/>
    <col min="7689" max="7689" width="6" style="484" customWidth="1"/>
    <col min="7690" max="7690" width="6.42578125" style="484" customWidth="1"/>
    <col min="7691" max="7691" width="5.42578125" style="484" customWidth="1"/>
    <col min="7692" max="7692" width="6" style="484" customWidth="1"/>
    <col min="7693" max="7693" width="7.28515625" style="484" customWidth="1"/>
    <col min="7694" max="7695" width="6.28515625" style="484" customWidth="1"/>
    <col min="7696" max="7696" width="6.85546875" style="484" customWidth="1"/>
    <col min="7697" max="7697" width="6" style="484" customWidth="1"/>
    <col min="7698" max="7698" width="6.140625" style="484" customWidth="1"/>
    <col min="7699" max="7702" width="6.85546875" style="484" customWidth="1"/>
    <col min="7703" max="7703" width="7.140625" style="484" customWidth="1"/>
    <col min="7704" max="7704" width="5.42578125" style="484" customWidth="1"/>
    <col min="7705" max="7705" width="7.28515625" style="484" customWidth="1"/>
    <col min="7706" max="7706" width="6.42578125" style="484" customWidth="1"/>
    <col min="7707" max="7707" width="6.85546875" style="484" customWidth="1"/>
    <col min="7708" max="7708" width="7.42578125" style="484" customWidth="1"/>
    <col min="7709" max="7930" width="11.42578125" style="484" customWidth="1"/>
    <col min="7931" max="7939" width="11.42578125" style="484"/>
    <col min="7940" max="7940" width="27.42578125" style="484" customWidth="1"/>
    <col min="7941" max="7941" width="6.140625" style="484" customWidth="1"/>
    <col min="7942" max="7942" width="6.7109375" style="484" customWidth="1"/>
    <col min="7943" max="7943" width="6.85546875" style="484" customWidth="1"/>
    <col min="7944" max="7944" width="6.28515625" style="484" customWidth="1"/>
    <col min="7945" max="7945" width="6" style="484" customWidth="1"/>
    <col min="7946" max="7946" width="6.42578125" style="484" customWidth="1"/>
    <col min="7947" max="7947" width="5.42578125" style="484" customWidth="1"/>
    <col min="7948" max="7948" width="6" style="484" customWidth="1"/>
    <col min="7949" max="7949" width="7.28515625" style="484" customWidth="1"/>
    <col min="7950" max="7951" width="6.28515625" style="484" customWidth="1"/>
    <col min="7952" max="7952" width="6.85546875" style="484" customWidth="1"/>
    <col min="7953" max="7953" width="6" style="484" customWidth="1"/>
    <col min="7954" max="7954" width="6.140625" style="484" customWidth="1"/>
    <col min="7955" max="7958" width="6.85546875" style="484" customWidth="1"/>
    <col min="7959" max="7959" width="7.140625" style="484" customWidth="1"/>
    <col min="7960" max="7960" width="5.42578125" style="484" customWidth="1"/>
    <col min="7961" max="7961" width="7.28515625" style="484" customWidth="1"/>
    <col min="7962" max="7962" width="6.42578125" style="484" customWidth="1"/>
    <col min="7963" max="7963" width="6.85546875" style="484" customWidth="1"/>
    <col min="7964" max="7964" width="7.42578125" style="484" customWidth="1"/>
    <col min="7965" max="8186" width="11.42578125" style="484" customWidth="1"/>
    <col min="8187" max="8195" width="11.42578125" style="484"/>
    <col min="8196" max="8196" width="27.42578125" style="484" customWidth="1"/>
    <col min="8197" max="8197" width="6.140625" style="484" customWidth="1"/>
    <col min="8198" max="8198" width="6.7109375" style="484" customWidth="1"/>
    <col min="8199" max="8199" width="6.85546875" style="484" customWidth="1"/>
    <col min="8200" max="8200" width="6.28515625" style="484" customWidth="1"/>
    <col min="8201" max="8201" width="6" style="484" customWidth="1"/>
    <col min="8202" max="8202" width="6.42578125" style="484" customWidth="1"/>
    <col min="8203" max="8203" width="5.42578125" style="484" customWidth="1"/>
    <col min="8204" max="8204" width="6" style="484" customWidth="1"/>
    <col min="8205" max="8205" width="7.28515625" style="484" customWidth="1"/>
    <col min="8206" max="8207" width="6.28515625" style="484" customWidth="1"/>
    <col min="8208" max="8208" width="6.85546875" style="484" customWidth="1"/>
    <col min="8209" max="8209" width="6" style="484" customWidth="1"/>
    <col min="8210" max="8210" width="6.140625" style="484" customWidth="1"/>
    <col min="8211" max="8214" width="6.85546875" style="484" customWidth="1"/>
    <col min="8215" max="8215" width="7.140625" style="484" customWidth="1"/>
    <col min="8216" max="8216" width="5.42578125" style="484" customWidth="1"/>
    <col min="8217" max="8217" width="7.28515625" style="484" customWidth="1"/>
    <col min="8218" max="8218" width="6.42578125" style="484" customWidth="1"/>
    <col min="8219" max="8219" width="6.85546875" style="484" customWidth="1"/>
    <col min="8220" max="8220" width="7.42578125" style="484" customWidth="1"/>
    <col min="8221" max="8442" width="11.42578125" style="484" customWidth="1"/>
    <col min="8443" max="8451" width="11.42578125" style="484"/>
    <col min="8452" max="8452" width="27.42578125" style="484" customWidth="1"/>
    <col min="8453" max="8453" width="6.140625" style="484" customWidth="1"/>
    <col min="8454" max="8454" width="6.7109375" style="484" customWidth="1"/>
    <col min="8455" max="8455" width="6.85546875" style="484" customWidth="1"/>
    <col min="8456" max="8456" width="6.28515625" style="484" customWidth="1"/>
    <col min="8457" max="8457" width="6" style="484" customWidth="1"/>
    <col min="8458" max="8458" width="6.42578125" style="484" customWidth="1"/>
    <col min="8459" max="8459" width="5.42578125" style="484" customWidth="1"/>
    <col min="8460" max="8460" width="6" style="484" customWidth="1"/>
    <col min="8461" max="8461" width="7.28515625" style="484" customWidth="1"/>
    <col min="8462" max="8463" width="6.28515625" style="484" customWidth="1"/>
    <col min="8464" max="8464" width="6.85546875" style="484" customWidth="1"/>
    <col min="8465" max="8465" width="6" style="484" customWidth="1"/>
    <col min="8466" max="8466" width="6.140625" style="484" customWidth="1"/>
    <col min="8467" max="8470" width="6.85546875" style="484" customWidth="1"/>
    <col min="8471" max="8471" width="7.140625" style="484" customWidth="1"/>
    <col min="8472" max="8472" width="5.42578125" style="484" customWidth="1"/>
    <col min="8473" max="8473" width="7.28515625" style="484" customWidth="1"/>
    <col min="8474" max="8474" width="6.42578125" style="484" customWidth="1"/>
    <col min="8475" max="8475" width="6.85546875" style="484" customWidth="1"/>
    <col min="8476" max="8476" width="7.42578125" style="484" customWidth="1"/>
    <col min="8477" max="8698" width="11.42578125" style="484" customWidth="1"/>
    <col min="8699" max="8707" width="11.42578125" style="484"/>
    <col min="8708" max="8708" width="27.42578125" style="484" customWidth="1"/>
    <col min="8709" max="8709" width="6.140625" style="484" customWidth="1"/>
    <col min="8710" max="8710" width="6.7109375" style="484" customWidth="1"/>
    <col min="8711" max="8711" width="6.85546875" style="484" customWidth="1"/>
    <col min="8712" max="8712" width="6.28515625" style="484" customWidth="1"/>
    <col min="8713" max="8713" width="6" style="484" customWidth="1"/>
    <col min="8714" max="8714" width="6.42578125" style="484" customWidth="1"/>
    <col min="8715" max="8715" width="5.42578125" style="484" customWidth="1"/>
    <col min="8716" max="8716" width="6" style="484" customWidth="1"/>
    <col min="8717" max="8717" width="7.28515625" style="484" customWidth="1"/>
    <col min="8718" max="8719" width="6.28515625" style="484" customWidth="1"/>
    <col min="8720" max="8720" width="6.85546875" style="484" customWidth="1"/>
    <col min="8721" max="8721" width="6" style="484" customWidth="1"/>
    <col min="8722" max="8722" width="6.140625" style="484" customWidth="1"/>
    <col min="8723" max="8726" width="6.85546875" style="484" customWidth="1"/>
    <col min="8727" max="8727" width="7.140625" style="484" customWidth="1"/>
    <col min="8728" max="8728" width="5.42578125" style="484" customWidth="1"/>
    <col min="8729" max="8729" width="7.28515625" style="484" customWidth="1"/>
    <col min="8730" max="8730" width="6.42578125" style="484" customWidth="1"/>
    <col min="8731" max="8731" width="6.85546875" style="484" customWidth="1"/>
    <col min="8732" max="8732" width="7.42578125" style="484" customWidth="1"/>
    <col min="8733" max="8954" width="11.42578125" style="484" customWidth="1"/>
    <col min="8955" max="8963" width="11.42578125" style="484"/>
    <col min="8964" max="8964" width="27.42578125" style="484" customWidth="1"/>
    <col min="8965" max="8965" width="6.140625" style="484" customWidth="1"/>
    <col min="8966" max="8966" width="6.7109375" style="484" customWidth="1"/>
    <col min="8967" max="8967" width="6.85546875" style="484" customWidth="1"/>
    <col min="8968" max="8968" width="6.28515625" style="484" customWidth="1"/>
    <col min="8969" max="8969" width="6" style="484" customWidth="1"/>
    <col min="8970" max="8970" width="6.42578125" style="484" customWidth="1"/>
    <col min="8971" max="8971" width="5.42578125" style="484" customWidth="1"/>
    <col min="8972" max="8972" width="6" style="484" customWidth="1"/>
    <col min="8973" max="8973" width="7.28515625" style="484" customWidth="1"/>
    <col min="8974" max="8975" width="6.28515625" style="484" customWidth="1"/>
    <col min="8976" max="8976" width="6.85546875" style="484" customWidth="1"/>
    <col min="8977" max="8977" width="6" style="484" customWidth="1"/>
    <col min="8978" max="8978" width="6.140625" style="484" customWidth="1"/>
    <col min="8979" max="8982" width="6.85546875" style="484" customWidth="1"/>
    <col min="8983" max="8983" width="7.140625" style="484" customWidth="1"/>
    <col min="8984" max="8984" width="5.42578125" style="484" customWidth="1"/>
    <col min="8985" max="8985" width="7.28515625" style="484" customWidth="1"/>
    <col min="8986" max="8986" width="6.42578125" style="484" customWidth="1"/>
    <col min="8987" max="8987" width="6.85546875" style="484" customWidth="1"/>
    <col min="8988" max="8988" width="7.42578125" style="484" customWidth="1"/>
    <col min="8989" max="9210" width="11.42578125" style="484" customWidth="1"/>
    <col min="9211" max="9219" width="11.42578125" style="484"/>
    <col min="9220" max="9220" width="27.42578125" style="484" customWidth="1"/>
    <col min="9221" max="9221" width="6.140625" style="484" customWidth="1"/>
    <col min="9222" max="9222" width="6.7109375" style="484" customWidth="1"/>
    <col min="9223" max="9223" width="6.85546875" style="484" customWidth="1"/>
    <col min="9224" max="9224" width="6.28515625" style="484" customWidth="1"/>
    <col min="9225" max="9225" width="6" style="484" customWidth="1"/>
    <col min="9226" max="9226" width="6.42578125" style="484" customWidth="1"/>
    <col min="9227" max="9227" width="5.42578125" style="484" customWidth="1"/>
    <col min="9228" max="9228" width="6" style="484" customWidth="1"/>
    <col min="9229" max="9229" width="7.28515625" style="484" customWidth="1"/>
    <col min="9230" max="9231" width="6.28515625" style="484" customWidth="1"/>
    <col min="9232" max="9232" width="6.85546875" style="484" customWidth="1"/>
    <col min="9233" max="9233" width="6" style="484" customWidth="1"/>
    <col min="9234" max="9234" width="6.140625" style="484" customWidth="1"/>
    <col min="9235" max="9238" width="6.85546875" style="484" customWidth="1"/>
    <col min="9239" max="9239" width="7.140625" style="484" customWidth="1"/>
    <col min="9240" max="9240" width="5.42578125" style="484" customWidth="1"/>
    <col min="9241" max="9241" width="7.28515625" style="484" customWidth="1"/>
    <col min="9242" max="9242" width="6.42578125" style="484" customWidth="1"/>
    <col min="9243" max="9243" width="6.85546875" style="484" customWidth="1"/>
    <col min="9244" max="9244" width="7.42578125" style="484" customWidth="1"/>
    <col min="9245" max="9466" width="11.42578125" style="484" customWidth="1"/>
    <col min="9467" max="9475" width="11.42578125" style="484"/>
    <col min="9476" max="9476" width="27.42578125" style="484" customWidth="1"/>
    <col min="9477" max="9477" width="6.140625" style="484" customWidth="1"/>
    <col min="9478" max="9478" width="6.7109375" style="484" customWidth="1"/>
    <col min="9479" max="9479" width="6.85546875" style="484" customWidth="1"/>
    <col min="9480" max="9480" width="6.28515625" style="484" customWidth="1"/>
    <col min="9481" max="9481" width="6" style="484" customWidth="1"/>
    <col min="9482" max="9482" width="6.42578125" style="484" customWidth="1"/>
    <col min="9483" max="9483" width="5.42578125" style="484" customWidth="1"/>
    <col min="9484" max="9484" width="6" style="484" customWidth="1"/>
    <col min="9485" max="9485" width="7.28515625" style="484" customWidth="1"/>
    <col min="9486" max="9487" width="6.28515625" style="484" customWidth="1"/>
    <col min="9488" max="9488" width="6.85546875" style="484" customWidth="1"/>
    <col min="9489" max="9489" width="6" style="484" customWidth="1"/>
    <col min="9490" max="9490" width="6.140625" style="484" customWidth="1"/>
    <col min="9491" max="9494" width="6.85546875" style="484" customWidth="1"/>
    <col min="9495" max="9495" width="7.140625" style="484" customWidth="1"/>
    <col min="9496" max="9496" width="5.42578125" style="484" customWidth="1"/>
    <col min="9497" max="9497" width="7.28515625" style="484" customWidth="1"/>
    <col min="9498" max="9498" width="6.42578125" style="484" customWidth="1"/>
    <col min="9499" max="9499" width="6.85546875" style="484" customWidth="1"/>
    <col min="9500" max="9500" width="7.42578125" style="484" customWidth="1"/>
    <col min="9501" max="9722" width="11.42578125" style="484" customWidth="1"/>
    <col min="9723" max="9731" width="11.42578125" style="484"/>
    <col min="9732" max="9732" width="27.42578125" style="484" customWidth="1"/>
    <col min="9733" max="9733" width="6.140625" style="484" customWidth="1"/>
    <col min="9734" max="9734" width="6.7109375" style="484" customWidth="1"/>
    <col min="9735" max="9735" width="6.85546875" style="484" customWidth="1"/>
    <col min="9736" max="9736" width="6.28515625" style="484" customWidth="1"/>
    <col min="9737" max="9737" width="6" style="484" customWidth="1"/>
    <col min="9738" max="9738" width="6.42578125" style="484" customWidth="1"/>
    <col min="9739" max="9739" width="5.42578125" style="484" customWidth="1"/>
    <col min="9740" max="9740" width="6" style="484" customWidth="1"/>
    <col min="9741" max="9741" width="7.28515625" style="484" customWidth="1"/>
    <col min="9742" max="9743" width="6.28515625" style="484" customWidth="1"/>
    <col min="9744" max="9744" width="6.85546875" style="484" customWidth="1"/>
    <col min="9745" max="9745" width="6" style="484" customWidth="1"/>
    <col min="9746" max="9746" width="6.140625" style="484" customWidth="1"/>
    <col min="9747" max="9750" width="6.85546875" style="484" customWidth="1"/>
    <col min="9751" max="9751" width="7.140625" style="484" customWidth="1"/>
    <col min="9752" max="9752" width="5.42578125" style="484" customWidth="1"/>
    <col min="9753" max="9753" width="7.28515625" style="484" customWidth="1"/>
    <col min="9754" max="9754" width="6.42578125" style="484" customWidth="1"/>
    <col min="9755" max="9755" width="6.85546875" style="484" customWidth="1"/>
    <col min="9756" max="9756" width="7.42578125" style="484" customWidth="1"/>
    <col min="9757" max="9978" width="11.42578125" style="484" customWidth="1"/>
    <col min="9979" max="9987" width="11.42578125" style="484"/>
    <col min="9988" max="9988" width="27.42578125" style="484" customWidth="1"/>
    <col min="9989" max="9989" width="6.140625" style="484" customWidth="1"/>
    <col min="9990" max="9990" width="6.7109375" style="484" customWidth="1"/>
    <col min="9991" max="9991" width="6.85546875" style="484" customWidth="1"/>
    <col min="9992" max="9992" width="6.28515625" style="484" customWidth="1"/>
    <col min="9993" max="9993" width="6" style="484" customWidth="1"/>
    <col min="9994" max="9994" width="6.42578125" style="484" customWidth="1"/>
    <col min="9995" max="9995" width="5.42578125" style="484" customWidth="1"/>
    <col min="9996" max="9996" width="6" style="484" customWidth="1"/>
    <col min="9997" max="9997" width="7.28515625" style="484" customWidth="1"/>
    <col min="9998" max="9999" width="6.28515625" style="484" customWidth="1"/>
    <col min="10000" max="10000" width="6.85546875" style="484" customWidth="1"/>
    <col min="10001" max="10001" width="6" style="484" customWidth="1"/>
    <col min="10002" max="10002" width="6.140625" style="484" customWidth="1"/>
    <col min="10003" max="10006" width="6.85546875" style="484" customWidth="1"/>
    <col min="10007" max="10007" width="7.140625" style="484" customWidth="1"/>
    <col min="10008" max="10008" width="5.42578125" style="484" customWidth="1"/>
    <col min="10009" max="10009" width="7.28515625" style="484" customWidth="1"/>
    <col min="10010" max="10010" width="6.42578125" style="484" customWidth="1"/>
    <col min="10011" max="10011" width="6.85546875" style="484" customWidth="1"/>
    <col min="10012" max="10012" width="7.42578125" style="484" customWidth="1"/>
    <col min="10013" max="10234" width="11.42578125" style="484" customWidth="1"/>
    <col min="10235" max="10243" width="11.42578125" style="484"/>
    <col min="10244" max="10244" width="27.42578125" style="484" customWidth="1"/>
    <col min="10245" max="10245" width="6.140625" style="484" customWidth="1"/>
    <col min="10246" max="10246" width="6.7109375" style="484" customWidth="1"/>
    <col min="10247" max="10247" width="6.85546875" style="484" customWidth="1"/>
    <col min="10248" max="10248" width="6.28515625" style="484" customWidth="1"/>
    <col min="10249" max="10249" width="6" style="484" customWidth="1"/>
    <col min="10250" max="10250" width="6.42578125" style="484" customWidth="1"/>
    <col min="10251" max="10251" width="5.42578125" style="484" customWidth="1"/>
    <col min="10252" max="10252" width="6" style="484" customWidth="1"/>
    <col min="10253" max="10253" width="7.28515625" style="484" customWidth="1"/>
    <col min="10254" max="10255" width="6.28515625" style="484" customWidth="1"/>
    <col min="10256" max="10256" width="6.85546875" style="484" customWidth="1"/>
    <col min="10257" max="10257" width="6" style="484" customWidth="1"/>
    <col min="10258" max="10258" width="6.140625" style="484" customWidth="1"/>
    <col min="10259" max="10262" width="6.85546875" style="484" customWidth="1"/>
    <col min="10263" max="10263" width="7.140625" style="484" customWidth="1"/>
    <col min="10264" max="10264" width="5.42578125" style="484" customWidth="1"/>
    <col min="10265" max="10265" width="7.28515625" style="484" customWidth="1"/>
    <col min="10266" max="10266" width="6.42578125" style="484" customWidth="1"/>
    <col min="10267" max="10267" width="6.85546875" style="484" customWidth="1"/>
    <col min="10268" max="10268" width="7.42578125" style="484" customWidth="1"/>
    <col min="10269" max="10490" width="11.42578125" style="484" customWidth="1"/>
    <col min="10491" max="10499" width="11.42578125" style="484"/>
    <col min="10500" max="10500" width="27.42578125" style="484" customWidth="1"/>
    <col min="10501" max="10501" width="6.140625" style="484" customWidth="1"/>
    <col min="10502" max="10502" width="6.7109375" style="484" customWidth="1"/>
    <col min="10503" max="10503" width="6.85546875" style="484" customWidth="1"/>
    <col min="10504" max="10504" width="6.28515625" style="484" customWidth="1"/>
    <col min="10505" max="10505" width="6" style="484" customWidth="1"/>
    <col min="10506" max="10506" width="6.42578125" style="484" customWidth="1"/>
    <col min="10507" max="10507" width="5.42578125" style="484" customWidth="1"/>
    <col min="10508" max="10508" width="6" style="484" customWidth="1"/>
    <col min="10509" max="10509" width="7.28515625" style="484" customWidth="1"/>
    <col min="10510" max="10511" width="6.28515625" style="484" customWidth="1"/>
    <col min="10512" max="10512" width="6.85546875" style="484" customWidth="1"/>
    <col min="10513" max="10513" width="6" style="484" customWidth="1"/>
    <col min="10514" max="10514" width="6.140625" style="484" customWidth="1"/>
    <col min="10515" max="10518" width="6.85546875" style="484" customWidth="1"/>
    <col min="10519" max="10519" width="7.140625" style="484" customWidth="1"/>
    <col min="10520" max="10520" width="5.42578125" style="484" customWidth="1"/>
    <col min="10521" max="10521" width="7.28515625" style="484" customWidth="1"/>
    <col min="10522" max="10522" width="6.42578125" style="484" customWidth="1"/>
    <col min="10523" max="10523" width="6.85546875" style="484" customWidth="1"/>
    <col min="10524" max="10524" width="7.42578125" style="484" customWidth="1"/>
    <col min="10525" max="10746" width="11.42578125" style="484" customWidth="1"/>
    <col min="10747" max="10755" width="11.42578125" style="484"/>
    <col min="10756" max="10756" width="27.42578125" style="484" customWidth="1"/>
    <col min="10757" max="10757" width="6.140625" style="484" customWidth="1"/>
    <col min="10758" max="10758" width="6.7109375" style="484" customWidth="1"/>
    <col min="10759" max="10759" width="6.85546875" style="484" customWidth="1"/>
    <col min="10760" max="10760" width="6.28515625" style="484" customWidth="1"/>
    <col min="10761" max="10761" width="6" style="484" customWidth="1"/>
    <col min="10762" max="10762" width="6.42578125" style="484" customWidth="1"/>
    <col min="10763" max="10763" width="5.42578125" style="484" customWidth="1"/>
    <col min="10764" max="10764" width="6" style="484" customWidth="1"/>
    <col min="10765" max="10765" width="7.28515625" style="484" customWidth="1"/>
    <col min="10766" max="10767" width="6.28515625" style="484" customWidth="1"/>
    <col min="10768" max="10768" width="6.85546875" style="484" customWidth="1"/>
    <col min="10769" max="10769" width="6" style="484" customWidth="1"/>
    <col min="10770" max="10770" width="6.140625" style="484" customWidth="1"/>
    <col min="10771" max="10774" width="6.85546875" style="484" customWidth="1"/>
    <col min="10775" max="10775" width="7.140625" style="484" customWidth="1"/>
    <col min="10776" max="10776" width="5.42578125" style="484" customWidth="1"/>
    <col min="10777" max="10777" width="7.28515625" style="484" customWidth="1"/>
    <col min="10778" max="10778" width="6.42578125" style="484" customWidth="1"/>
    <col min="10779" max="10779" width="6.85546875" style="484" customWidth="1"/>
    <col min="10780" max="10780" width="7.42578125" style="484" customWidth="1"/>
    <col min="10781" max="11002" width="11.42578125" style="484" customWidth="1"/>
    <col min="11003" max="11011" width="11.42578125" style="484"/>
    <col min="11012" max="11012" width="27.42578125" style="484" customWidth="1"/>
    <col min="11013" max="11013" width="6.140625" style="484" customWidth="1"/>
    <col min="11014" max="11014" width="6.7109375" style="484" customWidth="1"/>
    <col min="11015" max="11015" width="6.85546875" style="484" customWidth="1"/>
    <col min="11016" max="11016" width="6.28515625" style="484" customWidth="1"/>
    <col min="11017" max="11017" width="6" style="484" customWidth="1"/>
    <col min="11018" max="11018" width="6.42578125" style="484" customWidth="1"/>
    <col min="11019" max="11019" width="5.42578125" style="484" customWidth="1"/>
    <col min="11020" max="11020" width="6" style="484" customWidth="1"/>
    <col min="11021" max="11021" width="7.28515625" style="484" customWidth="1"/>
    <col min="11022" max="11023" width="6.28515625" style="484" customWidth="1"/>
    <col min="11024" max="11024" width="6.85546875" style="484" customWidth="1"/>
    <col min="11025" max="11025" width="6" style="484" customWidth="1"/>
    <col min="11026" max="11026" width="6.140625" style="484" customWidth="1"/>
    <col min="11027" max="11030" width="6.85546875" style="484" customWidth="1"/>
    <col min="11031" max="11031" width="7.140625" style="484" customWidth="1"/>
    <col min="11032" max="11032" width="5.42578125" style="484" customWidth="1"/>
    <col min="11033" max="11033" width="7.28515625" style="484" customWidth="1"/>
    <col min="11034" max="11034" width="6.42578125" style="484" customWidth="1"/>
    <col min="11035" max="11035" width="6.85546875" style="484" customWidth="1"/>
    <col min="11036" max="11036" width="7.42578125" style="484" customWidth="1"/>
    <col min="11037" max="11258" width="11.42578125" style="484" customWidth="1"/>
    <col min="11259" max="11267" width="11.42578125" style="484"/>
    <col min="11268" max="11268" width="27.42578125" style="484" customWidth="1"/>
    <col min="11269" max="11269" width="6.140625" style="484" customWidth="1"/>
    <col min="11270" max="11270" width="6.7109375" style="484" customWidth="1"/>
    <col min="11271" max="11271" width="6.85546875" style="484" customWidth="1"/>
    <col min="11272" max="11272" width="6.28515625" style="484" customWidth="1"/>
    <col min="11273" max="11273" width="6" style="484" customWidth="1"/>
    <col min="11274" max="11274" width="6.42578125" style="484" customWidth="1"/>
    <col min="11275" max="11275" width="5.42578125" style="484" customWidth="1"/>
    <col min="11276" max="11276" width="6" style="484" customWidth="1"/>
    <col min="11277" max="11277" width="7.28515625" style="484" customWidth="1"/>
    <col min="11278" max="11279" width="6.28515625" style="484" customWidth="1"/>
    <col min="11280" max="11280" width="6.85546875" style="484" customWidth="1"/>
    <col min="11281" max="11281" width="6" style="484" customWidth="1"/>
    <col min="11282" max="11282" width="6.140625" style="484" customWidth="1"/>
    <col min="11283" max="11286" width="6.85546875" style="484" customWidth="1"/>
    <col min="11287" max="11287" width="7.140625" style="484" customWidth="1"/>
    <col min="11288" max="11288" width="5.42578125" style="484" customWidth="1"/>
    <col min="11289" max="11289" width="7.28515625" style="484" customWidth="1"/>
    <col min="11290" max="11290" width="6.42578125" style="484" customWidth="1"/>
    <col min="11291" max="11291" width="6.85546875" style="484" customWidth="1"/>
    <col min="11292" max="11292" width="7.42578125" style="484" customWidth="1"/>
    <col min="11293" max="11514" width="11.42578125" style="484" customWidth="1"/>
    <col min="11515" max="11523" width="11.42578125" style="484"/>
    <col min="11524" max="11524" width="27.42578125" style="484" customWidth="1"/>
    <col min="11525" max="11525" width="6.140625" style="484" customWidth="1"/>
    <col min="11526" max="11526" width="6.7109375" style="484" customWidth="1"/>
    <col min="11527" max="11527" width="6.85546875" style="484" customWidth="1"/>
    <col min="11528" max="11528" width="6.28515625" style="484" customWidth="1"/>
    <col min="11529" max="11529" width="6" style="484" customWidth="1"/>
    <col min="11530" max="11530" width="6.42578125" style="484" customWidth="1"/>
    <col min="11531" max="11531" width="5.42578125" style="484" customWidth="1"/>
    <col min="11532" max="11532" width="6" style="484" customWidth="1"/>
    <col min="11533" max="11533" width="7.28515625" style="484" customWidth="1"/>
    <col min="11534" max="11535" width="6.28515625" style="484" customWidth="1"/>
    <col min="11536" max="11536" width="6.85546875" style="484" customWidth="1"/>
    <col min="11537" max="11537" width="6" style="484" customWidth="1"/>
    <col min="11538" max="11538" width="6.140625" style="484" customWidth="1"/>
    <col min="11539" max="11542" width="6.85546875" style="484" customWidth="1"/>
    <col min="11543" max="11543" width="7.140625" style="484" customWidth="1"/>
    <col min="11544" max="11544" width="5.42578125" style="484" customWidth="1"/>
    <col min="11545" max="11545" width="7.28515625" style="484" customWidth="1"/>
    <col min="11546" max="11546" width="6.42578125" style="484" customWidth="1"/>
    <col min="11547" max="11547" width="6.85546875" style="484" customWidth="1"/>
    <col min="11548" max="11548" width="7.42578125" style="484" customWidth="1"/>
    <col min="11549" max="11770" width="11.42578125" style="484" customWidth="1"/>
    <col min="11771" max="11779" width="11.42578125" style="484"/>
    <col min="11780" max="11780" width="27.42578125" style="484" customWidth="1"/>
    <col min="11781" max="11781" width="6.140625" style="484" customWidth="1"/>
    <col min="11782" max="11782" width="6.7109375" style="484" customWidth="1"/>
    <col min="11783" max="11783" width="6.85546875" style="484" customWidth="1"/>
    <col min="11784" max="11784" width="6.28515625" style="484" customWidth="1"/>
    <col min="11785" max="11785" width="6" style="484" customWidth="1"/>
    <col min="11786" max="11786" width="6.42578125" style="484" customWidth="1"/>
    <col min="11787" max="11787" width="5.42578125" style="484" customWidth="1"/>
    <col min="11788" max="11788" width="6" style="484" customWidth="1"/>
    <col min="11789" max="11789" width="7.28515625" style="484" customWidth="1"/>
    <col min="11790" max="11791" width="6.28515625" style="484" customWidth="1"/>
    <col min="11792" max="11792" width="6.85546875" style="484" customWidth="1"/>
    <col min="11793" max="11793" width="6" style="484" customWidth="1"/>
    <col min="11794" max="11794" width="6.140625" style="484" customWidth="1"/>
    <col min="11795" max="11798" width="6.85546875" style="484" customWidth="1"/>
    <col min="11799" max="11799" width="7.140625" style="484" customWidth="1"/>
    <col min="11800" max="11800" width="5.42578125" style="484" customWidth="1"/>
    <col min="11801" max="11801" width="7.28515625" style="484" customWidth="1"/>
    <col min="11802" max="11802" width="6.42578125" style="484" customWidth="1"/>
    <col min="11803" max="11803" width="6.85546875" style="484" customWidth="1"/>
    <col min="11804" max="11804" width="7.42578125" style="484" customWidth="1"/>
    <col min="11805" max="12026" width="11.42578125" style="484" customWidth="1"/>
    <col min="12027" max="12035" width="11.42578125" style="484"/>
    <col min="12036" max="12036" width="27.42578125" style="484" customWidth="1"/>
    <col min="12037" max="12037" width="6.140625" style="484" customWidth="1"/>
    <col min="12038" max="12038" width="6.7109375" style="484" customWidth="1"/>
    <col min="12039" max="12039" width="6.85546875" style="484" customWidth="1"/>
    <col min="12040" max="12040" width="6.28515625" style="484" customWidth="1"/>
    <col min="12041" max="12041" width="6" style="484" customWidth="1"/>
    <col min="12042" max="12042" width="6.42578125" style="484" customWidth="1"/>
    <col min="12043" max="12043" width="5.42578125" style="484" customWidth="1"/>
    <col min="12044" max="12044" width="6" style="484" customWidth="1"/>
    <col min="12045" max="12045" width="7.28515625" style="484" customWidth="1"/>
    <col min="12046" max="12047" width="6.28515625" style="484" customWidth="1"/>
    <col min="12048" max="12048" width="6.85546875" style="484" customWidth="1"/>
    <col min="12049" max="12049" width="6" style="484" customWidth="1"/>
    <col min="12050" max="12050" width="6.140625" style="484" customWidth="1"/>
    <col min="12051" max="12054" width="6.85546875" style="484" customWidth="1"/>
    <col min="12055" max="12055" width="7.140625" style="484" customWidth="1"/>
    <col min="12056" max="12056" width="5.42578125" style="484" customWidth="1"/>
    <col min="12057" max="12057" width="7.28515625" style="484" customWidth="1"/>
    <col min="12058" max="12058" width="6.42578125" style="484" customWidth="1"/>
    <col min="12059" max="12059" width="6.85546875" style="484" customWidth="1"/>
    <col min="12060" max="12060" width="7.42578125" style="484" customWidth="1"/>
    <col min="12061" max="12282" width="11.42578125" style="484" customWidth="1"/>
    <col min="12283" max="12291" width="11.42578125" style="484"/>
    <col min="12292" max="12292" width="27.42578125" style="484" customWidth="1"/>
    <col min="12293" max="12293" width="6.140625" style="484" customWidth="1"/>
    <col min="12294" max="12294" width="6.7109375" style="484" customWidth="1"/>
    <col min="12295" max="12295" width="6.85546875" style="484" customWidth="1"/>
    <col min="12296" max="12296" width="6.28515625" style="484" customWidth="1"/>
    <col min="12297" max="12297" width="6" style="484" customWidth="1"/>
    <col min="12298" max="12298" width="6.42578125" style="484" customWidth="1"/>
    <col min="12299" max="12299" width="5.42578125" style="484" customWidth="1"/>
    <col min="12300" max="12300" width="6" style="484" customWidth="1"/>
    <col min="12301" max="12301" width="7.28515625" style="484" customWidth="1"/>
    <col min="12302" max="12303" width="6.28515625" style="484" customWidth="1"/>
    <col min="12304" max="12304" width="6.85546875" style="484" customWidth="1"/>
    <col min="12305" max="12305" width="6" style="484" customWidth="1"/>
    <col min="12306" max="12306" width="6.140625" style="484" customWidth="1"/>
    <col min="12307" max="12310" width="6.85546875" style="484" customWidth="1"/>
    <col min="12311" max="12311" width="7.140625" style="484" customWidth="1"/>
    <col min="12312" max="12312" width="5.42578125" style="484" customWidth="1"/>
    <col min="12313" max="12313" width="7.28515625" style="484" customWidth="1"/>
    <col min="12314" max="12314" width="6.42578125" style="484" customWidth="1"/>
    <col min="12315" max="12315" width="6.85546875" style="484" customWidth="1"/>
    <col min="12316" max="12316" width="7.42578125" style="484" customWidth="1"/>
    <col min="12317" max="12538" width="11.42578125" style="484" customWidth="1"/>
    <col min="12539" max="12547" width="11.42578125" style="484"/>
    <col min="12548" max="12548" width="27.42578125" style="484" customWidth="1"/>
    <col min="12549" max="12549" width="6.140625" style="484" customWidth="1"/>
    <col min="12550" max="12550" width="6.7109375" style="484" customWidth="1"/>
    <col min="12551" max="12551" width="6.85546875" style="484" customWidth="1"/>
    <col min="12552" max="12552" width="6.28515625" style="484" customWidth="1"/>
    <col min="12553" max="12553" width="6" style="484" customWidth="1"/>
    <col min="12554" max="12554" width="6.42578125" style="484" customWidth="1"/>
    <col min="12555" max="12555" width="5.42578125" style="484" customWidth="1"/>
    <col min="12556" max="12556" width="6" style="484" customWidth="1"/>
    <col min="12557" max="12557" width="7.28515625" style="484" customWidth="1"/>
    <col min="12558" max="12559" width="6.28515625" style="484" customWidth="1"/>
    <col min="12560" max="12560" width="6.85546875" style="484" customWidth="1"/>
    <col min="12561" max="12561" width="6" style="484" customWidth="1"/>
    <col min="12562" max="12562" width="6.140625" style="484" customWidth="1"/>
    <col min="12563" max="12566" width="6.85546875" style="484" customWidth="1"/>
    <col min="12567" max="12567" width="7.140625" style="484" customWidth="1"/>
    <col min="12568" max="12568" width="5.42578125" style="484" customWidth="1"/>
    <col min="12569" max="12569" width="7.28515625" style="484" customWidth="1"/>
    <col min="12570" max="12570" width="6.42578125" style="484" customWidth="1"/>
    <col min="12571" max="12571" width="6.85546875" style="484" customWidth="1"/>
    <col min="12572" max="12572" width="7.42578125" style="484" customWidth="1"/>
    <col min="12573" max="12794" width="11.42578125" style="484" customWidth="1"/>
    <col min="12795" max="12803" width="11.42578125" style="484"/>
    <col min="12804" max="12804" width="27.42578125" style="484" customWidth="1"/>
    <col min="12805" max="12805" width="6.140625" style="484" customWidth="1"/>
    <col min="12806" max="12806" width="6.7109375" style="484" customWidth="1"/>
    <col min="12807" max="12807" width="6.85546875" style="484" customWidth="1"/>
    <col min="12808" max="12808" width="6.28515625" style="484" customWidth="1"/>
    <col min="12809" max="12809" width="6" style="484" customWidth="1"/>
    <col min="12810" max="12810" width="6.42578125" style="484" customWidth="1"/>
    <col min="12811" max="12811" width="5.42578125" style="484" customWidth="1"/>
    <col min="12812" max="12812" width="6" style="484" customWidth="1"/>
    <col min="12813" max="12813" width="7.28515625" style="484" customWidth="1"/>
    <col min="12814" max="12815" width="6.28515625" style="484" customWidth="1"/>
    <col min="12816" max="12816" width="6.85546875" style="484" customWidth="1"/>
    <col min="12817" max="12817" width="6" style="484" customWidth="1"/>
    <col min="12818" max="12818" width="6.140625" style="484" customWidth="1"/>
    <col min="12819" max="12822" width="6.85546875" style="484" customWidth="1"/>
    <col min="12823" max="12823" width="7.140625" style="484" customWidth="1"/>
    <col min="12824" max="12824" width="5.42578125" style="484" customWidth="1"/>
    <col min="12825" max="12825" width="7.28515625" style="484" customWidth="1"/>
    <col min="12826" max="12826" width="6.42578125" style="484" customWidth="1"/>
    <col min="12827" max="12827" width="6.85546875" style="484" customWidth="1"/>
    <col min="12828" max="12828" width="7.42578125" style="484" customWidth="1"/>
    <col min="12829" max="13050" width="11.42578125" style="484" customWidth="1"/>
    <col min="13051" max="13059" width="11.42578125" style="484"/>
    <col min="13060" max="13060" width="27.42578125" style="484" customWidth="1"/>
    <col min="13061" max="13061" width="6.140625" style="484" customWidth="1"/>
    <col min="13062" max="13062" width="6.7109375" style="484" customWidth="1"/>
    <col min="13063" max="13063" width="6.85546875" style="484" customWidth="1"/>
    <col min="13064" max="13064" width="6.28515625" style="484" customWidth="1"/>
    <col min="13065" max="13065" width="6" style="484" customWidth="1"/>
    <col min="13066" max="13066" width="6.42578125" style="484" customWidth="1"/>
    <col min="13067" max="13067" width="5.42578125" style="484" customWidth="1"/>
    <col min="13068" max="13068" width="6" style="484" customWidth="1"/>
    <col min="13069" max="13069" width="7.28515625" style="484" customWidth="1"/>
    <col min="13070" max="13071" width="6.28515625" style="484" customWidth="1"/>
    <col min="13072" max="13072" width="6.85546875" style="484" customWidth="1"/>
    <col min="13073" max="13073" width="6" style="484" customWidth="1"/>
    <col min="13074" max="13074" width="6.140625" style="484" customWidth="1"/>
    <col min="13075" max="13078" width="6.85546875" style="484" customWidth="1"/>
    <col min="13079" max="13079" width="7.140625" style="484" customWidth="1"/>
    <col min="13080" max="13080" width="5.42578125" style="484" customWidth="1"/>
    <col min="13081" max="13081" width="7.28515625" style="484" customWidth="1"/>
    <col min="13082" max="13082" width="6.42578125" style="484" customWidth="1"/>
    <col min="13083" max="13083" width="6.85546875" style="484" customWidth="1"/>
    <col min="13084" max="13084" width="7.42578125" style="484" customWidth="1"/>
    <col min="13085" max="13306" width="11.42578125" style="484" customWidth="1"/>
    <col min="13307" max="13315" width="11.42578125" style="484"/>
    <col min="13316" max="13316" width="27.42578125" style="484" customWidth="1"/>
    <col min="13317" max="13317" width="6.140625" style="484" customWidth="1"/>
    <col min="13318" max="13318" width="6.7109375" style="484" customWidth="1"/>
    <col min="13319" max="13319" width="6.85546875" style="484" customWidth="1"/>
    <col min="13320" max="13320" width="6.28515625" style="484" customWidth="1"/>
    <col min="13321" max="13321" width="6" style="484" customWidth="1"/>
    <col min="13322" max="13322" width="6.42578125" style="484" customWidth="1"/>
    <col min="13323" max="13323" width="5.42578125" style="484" customWidth="1"/>
    <col min="13324" max="13324" width="6" style="484" customWidth="1"/>
    <col min="13325" max="13325" width="7.28515625" style="484" customWidth="1"/>
    <col min="13326" max="13327" width="6.28515625" style="484" customWidth="1"/>
    <col min="13328" max="13328" width="6.85546875" style="484" customWidth="1"/>
    <col min="13329" max="13329" width="6" style="484" customWidth="1"/>
    <col min="13330" max="13330" width="6.140625" style="484" customWidth="1"/>
    <col min="13331" max="13334" width="6.85546875" style="484" customWidth="1"/>
    <col min="13335" max="13335" width="7.140625" style="484" customWidth="1"/>
    <col min="13336" max="13336" width="5.42578125" style="484" customWidth="1"/>
    <col min="13337" max="13337" width="7.28515625" style="484" customWidth="1"/>
    <col min="13338" max="13338" width="6.42578125" style="484" customWidth="1"/>
    <col min="13339" max="13339" width="6.85546875" style="484" customWidth="1"/>
    <col min="13340" max="13340" width="7.42578125" style="484" customWidth="1"/>
    <col min="13341" max="13562" width="11.42578125" style="484" customWidth="1"/>
    <col min="13563" max="13571" width="11.42578125" style="484"/>
    <col min="13572" max="13572" width="27.42578125" style="484" customWidth="1"/>
    <col min="13573" max="13573" width="6.140625" style="484" customWidth="1"/>
    <col min="13574" max="13574" width="6.7109375" style="484" customWidth="1"/>
    <col min="13575" max="13575" width="6.85546875" style="484" customWidth="1"/>
    <col min="13576" max="13576" width="6.28515625" style="484" customWidth="1"/>
    <col min="13577" max="13577" width="6" style="484" customWidth="1"/>
    <col min="13578" max="13578" width="6.42578125" style="484" customWidth="1"/>
    <col min="13579" max="13579" width="5.42578125" style="484" customWidth="1"/>
    <col min="13580" max="13580" width="6" style="484" customWidth="1"/>
    <col min="13581" max="13581" width="7.28515625" style="484" customWidth="1"/>
    <col min="13582" max="13583" width="6.28515625" style="484" customWidth="1"/>
    <col min="13584" max="13584" width="6.85546875" style="484" customWidth="1"/>
    <col min="13585" max="13585" width="6" style="484" customWidth="1"/>
    <col min="13586" max="13586" width="6.140625" style="484" customWidth="1"/>
    <col min="13587" max="13590" width="6.85546875" style="484" customWidth="1"/>
    <col min="13591" max="13591" width="7.140625" style="484" customWidth="1"/>
    <col min="13592" max="13592" width="5.42578125" style="484" customWidth="1"/>
    <col min="13593" max="13593" width="7.28515625" style="484" customWidth="1"/>
    <col min="13594" max="13594" width="6.42578125" style="484" customWidth="1"/>
    <col min="13595" max="13595" width="6.85546875" style="484" customWidth="1"/>
    <col min="13596" max="13596" width="7.42578125" style="484" customWidth="1"/>
    <col min="13597" max="13818" width="11.42578125" style="484" customWidth="1"/>
    <col min="13819" max="13827" width="11.42578125" style="484"/>
    <col min="13828" max="13828" width="27.42578125" style="484" customWidth="1"/>
    <col min="13829" max="13829" width="6.140625" style="484" customWidth="1"/>
    <col min="13830" max="13830" width="6.7109375" style="484" customWidth="1"/>
    <col min="13831" max="13831" width="6.85546875" style="484" customWidth="1"/>
    <col min="13832" max="13832" width="6.28515625" style="484" customWidth="1"/>
    <col min="13833" max="13833" width="6" style="484" customWidth="1"/>
    <col min="13834" max="13834" width="6.42578125" style="484" customWidth="1"/>
    <col min="13835" max="13835" width="5.42578125" style="484" customWidth="1"/>
    <col min="13836" max="13836" width="6" style="484" customWidth="1"/>
    <col min="13837" max="13837" width="7.28515625" style="484" customWidth="1"/>
    <col min="13838" max="13839" width="6.28515625" style="484" customWidth="1"/>
    <col min="13840" max="13840" width="6.85546875" style="484" customWidth="1"/>
    <col min="13841" max="13841" width="6" style="484" customWidth="1"/>
    <col min="13842" max="13842" width="6.140625" style="484" customWidth="1"/>
    <col min="13843" max="13846" width="6.85546875" style="484" customWidth="1"/>
    <col min="13847" max="13847" width="7.140625" style="484" customWidth="1"/>
    <col min="13848" max="13848" width="5.42578125" style="484" customWidth="1"/>
    <col min="13849" max="13849" width="7.28515625" style="484" customWidth="1"/>
    <col min="13850" max="13850" width="6.42578125" style="484" customWidth="1"/>
    <col min="13851" max="13851" width="6.85546875" style="484" customWidth="1"/>
    <col min="13852" max="13852" width="7.42578125" style="484" customWidth="1"/>
    <col min="13853" max="14074" width="11.42578125" style="484" customWidth="1"/>
    <col min="14075" max="14083" width="11.42578125" style="484"/>
    <col min="14084" max="14084" width="27.42578125" style="484" customWidth="1"/>
    <col min="14085" max="14085" width="6.140625" style="484" customWidth="1"/>
    <col min="14086" max="14086" width="6.7109375" style="484" customWidth="1"/>
    <col min="14087" max="14087" width="6.85546875" style="484" customWidth="1"/>
    <col min="14088" max="14088" width="6.28515625" style="484" customWidth="1"/>
    <col min="14089" max="14089" width="6" style="484" customWidth="1"/>
    <col min="14090" max="14090" width="6.42578125" style="484" customWidth="1"/>
    <col min="14091" max="14091" width="5.42578125" style="484" customWidth="1"/>
    <col min="14092" max="14092" width="6" style="484" customWidth="1"/>
    <col min="14093" max="14093" width="7.28515625" style="484" customWidth="1"/>
    <col min="14094" max="14095" width="6.28515625" style="484" customWidth="1"/>
    <col min="14096" max="14096" width="6.85546875" style="484" customWidth="1"/>
    <col min="14097" max="14097" width="6" style="484" customWidth="1"/>
    <col min="14098" max="14098" width="6.140625" style="484" customWidth="1"/>
    <col min="14099" max="14102" width="6.85546875" style="484" customWidth="1"/>
    <col min="14103" max="14103" width="7.140625" style="484" customWidth="1"/>
    <col min="14104" max="14104" width="5.42578125" style="484" customWidth="1"/>
    <col min="14105" max="14105" width="7.28515625" style="484" customWidth="1"/>
    <col min="14106" max="14106" width="6.42578125" style="484" customWidth="1"/>
    <col min="14107" max="14107" width="6.85546875" style="484" customWidth="1"/>
    <col min="14108" max="14108" width="7.42578125" style="484" customWidth="1"/>
    <col min="14109" max="14330" width="11.42578125" style="484" customWidth="1"/>
    <col min="14331" max="14339" width="11.42578125" style="484"/>
    <col min="14340" max="14340" width="27.42578125" style="484" customWidth="1"/>
    <col min="14341" max="14341" width="6.140625" style="484" customWidth="1"/>
    <col min="14342" max="14342" width="6.7109375" style="484" customWidth="1"/>
    <col min="14343" max="14343" width="6.85546875" style="484" customWidth="1"/>
    <col min="14344" max="14344" width="6.28515625" style="484" customWidth="1"/>
    <col min="14345" max="14345" width="6" style="484" customWidth="1"/>
    <col min="14346" max="14346" width="6.42578125" style="484" customWidth="1"/>
    <col min="14347" max="14347" width="5.42578125" style="484" customWidth="1"/>
    <col min="14348" max="14348" width="6" style="484" customWidth="1"/>
    <col min="14349" max="14349" width="7.28515625" style="484" customWidth="1"/>
    <col min="14350" max="14351" width="6.28515625" style="484" customWidth="1"/>
    <col min="14352" max="14352" width="6.85546875" style="484" customWidth="1"/>
    <col min="14353" max="14353" width="6" style="484" customWidth="1"/>
    <col min="14354" max="14354" width="6.140625" style="484" customWidth="1"/>
    <col min="14355" max="14358" width="6.85546875" style="484" customWidth="1"/>
    <col min="14359" max="14359" width="7.140625" style="484" customWidth="1"/>
    <col min="14360" max="14360" width="5.42578125" style="484" customWidth="1"/>
    <col min="14361" max="14361" width="7.28515625" style="484" customWidth="1"/>
    <col min="14362" max="14362" width="6.42578125" style="484" customWidth="1"/>
    <col min="14363" max="14363" width="6.85546875" style="484" customWidth="1"/>
    <col min="14364" max="14364" width="7.42578125" style="484" customWidth="1"/>
    <col min="14365" max="14586" width="11.42578125" style="484" customWidth="1"/>
    <col min="14587" max="14595" width="11.42578125" style="484"/>
    <col min="14596" max="14596" width="27.42578125" style="484" customWidth="1"/>
    <col min="14597" max="14597" width="6.140625" style="484" customWidth="1"/>
    <col min="14598" max="14598" width="6.7109375" style="484" customWidth="1"/>
    <col min="14599" max="14599" width="6.85546875" style="484" customWidth="1"/>
    <col min="14600" max="14600" width="6.28515625" style="484" customWidth="1"/>
    <col min="14601" max="14601" width="6" style="484" customWidth="1"/>
    <col min="14602" max="14602" width="6.42578125" style="484" customWidth="1"/>
    <col min="14603" max="14603" width="5.42578125" style="484" customWidth="1"/>
    <col min="14604" max="14604" width="6" style="484" customWidth="1"/>
    <col min="14605" max="14605" width="7.28515625" style="484" customWidth="1"/>
    <col min="14606" max="14607" width="6.28515625" style="484" customWidth="1"/>
    <col min="14608" max="14608" width="6.85546875" style="484" customWidth="1"/>
    <col min="14609" max="14609" width="6" style="484" customWidth="1"/>
    <col min="14610" max="14610" width="6.140625" style="484" customWidth="1"/>
    <col min="14611" max="14614" width="6.85546875" style="484" customWidth="1"/>
    <col min="14615" max="14615" width="7.140625" style="484" customWidth="1"/>
    <col min="14616" max="14616" width="5.42578125" style="484" customWidth="1"/>
    <col min="14617" max="14617" width="7.28515625" style="484" customWidth="1"/>
    <col min="14618" max="14618" width="6.42578125" style="484" customWidth="1"/>
    <col min="14619" max="14619" width="6.85546875" style="484" customWidth="1"/>
    <col min="14620" max="14620" width="7.42578125" style="484" customWidth="1"/>
    <col min="14621" max="14842" width="11.42578125" style="484" customWidth="1"/>
    <col min="14843" max="14851" width="11.42578125" style="484"/>
    <col min="14852" max="14852" width="27.42578125" style="484" customWidth="1"/>
    <col min="14853" max="14853" width="6.140625" style="484" customWidth="1"/>
    <col min="14854" max="14854" width="6.7109375" style="484" customWidth="1"/>
    <col min="14855" max="14855" width="6.85546875" style="484" customWidth="1"/>
    <col min="14856" max="14856" width="6.28515625" style="484" customWidth="1"/>
    <col min="14857" max="14857" width="6" style="484" customWidth="1"/>
    <col min="14858" max="14858" width="6.42578125" style="484" customWidth="1"/>
    <col min="14859" max="14859" width="5.42578125" style="484" customWidth="1"/>
    <col min="14860" max="14860" width="6" style="484" customWidth="1"/>
    <col min="14861" max="14861" width="7.28515625" style="484" customWidth="1"/>
    <col min="14862" max="14863" width="6.28515625" style="484" customWidth="1"/>
    <col min="14864" max="14864" width="6.85546875" style="484" customWidth="1"/>
    <col min="14865" max="14865" width="6" style="484" customWidth="1"/>
    <col min="14866" max="14866" width="6.140625" style="484" customWidth="1"/>
    <col min="14867" max="14870" width="6.85546875" style="484" customWidth="1"/>
    <col min="14871" max="14871" width="7.140625" style="484" customWidth="1"/>
    <col min="14872" max="14872" width="5.42578125" style="484" customWidth="1"/>
    <col min="14873" max="14873" width="7.28515625" style="484" customWidth="1"/>
    <col min="14874" max="14874" width="6.42578125" style="484" customWidth="1"/>
    <col min="14875" max="14875" width="6.85546875" style="484" customWidth="1"/>
    <col min="14876" max="14876" width="7.42578125" style="484" customWidth="1"/>
    <col min="14877" max="15098" width="11.42578125" style="484" customWidth="1"/>
    <col min="15099" max="15107" width="11.42578125" style="484"/>
    <col min="15108" max="15108" width="27.42578125" style="484" customWidth="1"/>
    <col min="15109" max="15109" width="6.140625" style="484" customWidth="1"/>
    <col min="15110" max="15110" width="6.7109375" style="484" customWidth="1"/>
    <col min="15111" max="15111" width="6.85546875" style="484" customWidth="1"/>
    <col min="15112" max="15112" width="6.28515625" style="484" customWidth="1"/>
    <col min="15113" max="15113" width="6" style="484" customWidth="1"/>
    <col min="15114" max="15114" width="6.42578125" style="484" customWidth="1"/>
    <col min="15115" max="15115" width="5.42578125" style="484" customWidth="1"/>
    <col min="15116" max="15116" width="6" style="484" customWidth="1"/>
    <col min="15117" max="15117" width="7.28515625" style="484" customWidth="1"/>
    <col min="15118" max="15119" width="6.28515625" style="484" customWidth="1"/>
    <col min="15120" max="15120" width="6.85546875" style="484" customWidth="1"/>
    <col min="15121" max="15121" width="6" style="484" customWidth="1"/>
    <col min="15122" max="15122" width="6.140625" style="484" customWidth="1"/>
    <col min="15123" max="15126" width="6.85546875" style="484" customWidth="1"/>
    <col min="15127" max="15127" width="7.140625" style="484" customWidth="1"/>
    <col min="15128" max="15128" width="5.42578125" style="484" customWidth="1"/>
    <col min="15129" max="15129" width="7.28515625" style="484" customWidth="1"/>
    <col min="15130" max="15130" width="6.42578125" style="484" customWidth="1"/>
    <col min="15131" max="15131" width="6.85546875" style="484" customWidth="1"/>
    <col min="15132" max="15132" width="7.42578125" style="484" customWidth="1"/>
    <col min="15133" max="15354" width="11.42578125" style="484" customWidth="1"/>
    <col min="15355" max="15363" width="11.42578125" style="484"/>
    <col min="15364" max="15364" width="27.42578125" style="484" customWidth="1"/>
    <col min="15365" max="15365" width="6.140625" style="484" customWidth="1"/>
    <col min="15366" max="15366" width="6.7109375" style="484" customWidth="1"/>
    <col min="15367" max="15367" width="6.85546875" style="484" customWidth="1"/>
    <col min="15368" max="15368" width="6.28515625" style="484" customWidth="1"/>
    <col min="15369" max="15369" width="6" style="484" customWidth="1"/>
    <col min="15370" max="15370" width="6.42578125" style="484" customWidth="1"/>
    <col min="15371" max="15371" width="5.42578125" style="484" customWidth="1"/>
    <col min="15372" max="15372" width="6" style="484" customWidth="1"/>
    <col min="15373" max="15373" width="7.28515625" style="484" customWidth="1"/>
    <col min="15374" max="15375" width="6.28515625" style="484" customWidth="1"/>
    <col min="15376" max="15376" width="6.85546875" style="484" customWidth="1"/>
    <col min="15377" max="15377" width="6" style="484" customWidth="1"/>
    <col min="15378" max="15378" width="6.140625" style="484" customWidth="1"/>
    <col min="15379" max="15382" width="6.85546875" style="484" customWidth="1"/>
    <col min="15383" max="15383" width="7.140625" style="484" customWidth="1"/>
    <col min="15384" max="15384" width="5.42578125" style="484" customWidth="1"/>
    <col min="15385" max="15385" width="7.28515625" style="484" customWidth="1"/>
    <col min="15386" max="15386" width="6.42578125" style="484" customWidth="1"/>
    <col min="15387" max="15387" width="6.85546875" style="484" customWidth="1"/>
    <col min="15388" max="15388" width="7.42578125" style="484" customWidth="1"/>
    <col min="15389" max="15610" width="11.42578125" style="484" customWidth="1"/>
    <col min="15611" max="15619" width="11.42578125" style="484"/>
    <col min="15620" max="15620" width="27.42578125" style="484" customWidth="1"/>
    <col min="15621" max="15621" width="6.140625" style="484" customWidth="1"/>
    <col min="15622" max="15622" width="6.7109375" style="484" customWidth="1"/>
    <col min="15623" max="15623" width="6.85546875" style="484" customWidth="1"/>
    <col min="15624" max="15624" width="6.28515625" style="484" customWidth="1"/>
    <col min="15625" max="15625" width="6" style="484" customWidth="1"/>
    <col min="15626" max="15626" width="6.42578125" style="484" customWidth="1"/>
    <col min="15627" max="15627" width="5.42578125" style="484" customWidth="1"/>
    <col min="15628" max="15628" width="6" style="484" customWidth="1"/>
    <col min="15629" max="15629" width="7.28515625" style="484" customWidth="1"/>
    <col min="15630" max="15631" width="6.28515625" style="484" customWidth="1"/>
    <col min="15632" max="15632" width="6.85546875" style="484" customWidth="1"/>
    <col min="15633" max="15633" width="6" style="484" customWidth="1"/>
    <col min="15634" max="15634" width="6.140625" style="484" customWidth="1"/>
    <col min="15635" max="15638" width="6.85546875" style="484" customWidth="1"/>
    <col min="15639" max="15639" width="7.140625" style="484" customWidth="1"/>
    <col min="15640" max="15640" width="5.42578125" style="484" customWidth="1"/>
    <col min="15641" max="15641" width="7.28515625" style="484" customWidth="1"/>
    <col min="15642" max="15642" width="6.42578125" style="484" customWidth="1"/>
    <col min="15643" max="15643" width="6.85546875" style="484" customWidth="1"/>
    <col min="15644" max="15644" width="7.42578125" style="484" customWidth="1"/>
    <col min="15645" max="15866" width="11.42578125" style="484" customWidth="1"/>
    <col min="15867" max="15875" width="11.42578125" style="484"/>
    <col min="15876" max="15876" width="27.42578125" style="484" customWidth="1"/>
    <col min="15877" max="15877" width="6.140625" style="484" customWidth="1"/>
    <col min="15878" max="15878" width="6.7109375" style="484" customWidth="1"/>
    <col min="15879" max="15879" width="6.85546875" style="484" customWidth="1"/>
    <col min="15880" max="15880" width="6.28515625" style="484" customWidth="1"/>
    <col min="15881" max="15881" width="6" style="484" customWidth="1"/>
    <col min="15882" max="15882" width="6.42578125" style="484" customWidth="1"/>
    <col min="15883" max="15883" width="5.42578125" style="484" customWidth="1"/>
    <col min="15884" max="15884" width="6" style="484" customWidth="1"/>
    <col min="15885" max="15885" width="7.28515625" style="484" customWidth="1"/>
    <col min="15886" max="15887" width="6.28515625" style="484" customWidth="1"/>
    <col min="15888" max="15888" width="6.85546875" style="484" customWidth="1"/>
    <col min="15889" max="15889" width="6" style="484" customWidth="1"/>
    <col min="15890" max="15890" width="6.140625" style="484" customWidth="1"/>
    <col min="15891" max="15894" width="6.85546875" style="484" customWidth="1"/>
    <col min="15895" max="15895" width="7.140625" style="484" customWidth="1"/>
    <col min="15896" max="15896" width="5.42578125" style="484" customWidth="1"/>
    <col min="15897" max="15897" width="7.28515625" style="484" customWidth="1"/>
    <col min="15898" max="15898" width="6.42578125" style="484" customWidth="1"/>
    <col min="15899" max="15899" width="6.85546875" style="484" customWidth="1"/>
    <col min="15900" max="15900" width="7.42578125" style="484" customWidth="1"/>
    <col min="15901" max="16122" width="11.42578125" style="484" customWidth="1"/>
    <col min="16123" max="16131" width="11.42578125" style="484"/>
    <col min="16132" max="16132" width="27.42578125" style="484" customWidth="1"/>
    <col min="16133" max="16133" width="6.140625" style="484" customWidth="1"/>
    <col min="16134" max="16134" width="6.7109375" style="484" customWidth="1"/>
    <col min="16135" max="16135" width="6.85546875" style="484" customWidth="1"/>
    <col min="16136" max="16136" width="6.28515625" style="484" customWidth="1"/>
    <col min="16137" max="16137" width="6" style="484" customWidth="1"/>
    <col min="16138" max="16138" width="6.42578125" style="484" customWidth="1"/>
    <col min="16139" max="16139" width="5.42578125" style="484" customWidth="1"/>
    <col min="16140" max="16140" width="6" style="484" customWidth="1"/>
    <col min="16141" max="16141" width="7.28515625" style="484" customWidth="1"/>
    <col min="16142" max="16143" width="6.28515625" style="484" customWidth="1"/>
    <col min="16144" max="16144" width="6.85546875" style="484" customWidth="1"/>
    <col min="16145" max="16145" width="6" style="484" customWidth="1"/>
    <col min="16146" max="16146" width="6.140625" style="484" customWidth="1"/>
    <col min="16147" max="16150" width="6.85546875" style="484" customWidth="1"/>
    <col min="16151" max="16151" width="7.140625" style="484" customWidth="1"/>
    <col min="16152" max="16152" width="5.42578125" style="484" customWidth="1"/>
    <col min="16153" max="16153" width="7.28515625" style="484" customWidth="1"/>
    <col min="16154" max="16154" width="6.42578125" style="484" customWidth="1"/>
    <col min="16155" max="16155" width="6.85546875" style="484" customWidth="1"/>
    <col min="16156" max="16156" width="7.42578125" style="484" customWidth="1"/>
    <col min="16157" max="16378" width="11.42578125" style="484" customWidth="1"/>
    <col min="16379" max="16384" width="11.42578125" style="484"/>
  </cols>
  <sheetData>
    <row r="1" spans="1:33" ht="23.25">
      <c r="A1" s="2219">
        <v>86</v>
      </c>
    </row>
    <row r="12" spans="1:33" ht="18" customHeight="1"/>
    <row r="13" spans="1:33" ht="15.75" customHeight="1">
      <c r="A13" s="2484" t="s">
        <v>1220</v>
      </c>
      <c r="B13" s="2484"/>
      <c r="C13" s="2484"/>
      <c r="D13" s="2484"/>
      <c r="E13" s="2484"/>
      <c r="F13" s="2484"/>
      <c r="G13" s="2484"/>
      <c r="H13" s="2484"/>
      <c r="I13" s="2484"/>
      <c r="J13" s="2484"/>
      <c r="K13" s="2484"/>
      <c r="L13" s="2484"/>
      <c r="M13" s="2484"/>
      <c r="N13" s="2484"/>
      <c r="O13" s="2484"/>
      <c r="P13" s="2484"/>
      <c r="Q13" s="2484"/>
      <c r="R13" s="2484"/>
      <c r="S13" s="2484"/>
      <c r="T13" s="2484"/>
      <c r="U13" s="2484"/>
      <c r="V13" s="2484"/>
      <c r="W13" s="2484"/>
      <c r="X13" s="2484"/>
      <c r="Y13" s="2484"/>
      <c r="Z13" s="2484"/>
      <c r="AA13" s="2484"/>
    </row>
    <row r="14" spans="1:33" ht="15.75">
      <c r="A14" s="1533" t="s">
        <v>866</v>
      </c>
      <c r="B14" s="1533"/>
      <c r="C14" s="2495" t="s">
        <v>1339</v>
      </c>
      <c r="D14" s="2495"/>
      <c r="E14" s="2495"/>
      <c r="F14" s="2495"/>
      <c r="G14" s="2495"/>
      <c r="H14" s="2495"/>
      <c r="I14" s="2495"/>
      <c r="J14" s="2495"/>
      <c r="K14" s="2495"/>
      <c r="L14" s="2495"/>
      <c r="M14" s="2495"/>
      <c r="N14" s="2495"/>
      <c r="O14" s="2495"/>
      <c r="P14" s="2495"/>
      <c r="Q14" s="2495"/>
      <c r="R14" s="2495"/>
      <c r="S14" s="2495"/>
      <c r="T14" s="2495"/>
      <c r="U14" s="2495"/>
      <c r="V14" s="2495"/>
      <c r="W14" s="2495"/>
      <c r="X14" s="2495"/>
      <c r="Y14" s="2495"/>
      <c r="Z14" s="1533"/>
      <c r="AA14" s="1910"/>
    </row>
    <row r="15" spans="1:33" ht="13.5" thickBot="1">
      <c r="Z15" s="484" t="s">
        <v>867</v>
      </c>
    </row>
    <row r="16" spans="1:33" ht="17.25" customHeight="1" thickTop="1" thickBot="1">
      <c r="A16" s="2485" t="s">
        <v>868</v>
      </c>
      <c r="B16" s="2487">
        <v>2007</v>
      </c>
      <c r="C16" s="2488"/>
      <c r="D16" s="2489"/>
      <c r="E16" s="2487">
        <v>2009</v>
      </c>
      <c r="F16" s="2488"/>
      <c r="G16" s="2489"/>
      <c r="H16" s="2487">
        <v>2010</v>
      </c>
      <c r="I16" s="2488"/>
      <c r="J16" s="2489"/>
      <c r="K16" s="2487">
        <v>2011</v>
      </c>
      <c r="L16" s="2488"/>
      <c r="M16" s="2489"/>
      <c r="N16" s="2487">
        <v>2012</v>
      </c>
      <c r="O16" s="2488"/>
      <c r="P16" s="2489"/>
      <c r="Q16" s="2490">
        <v>2013</v>
      </c>
      <c r="R16" s="2491"/>
      <c r="S16" s="2492"/>
      <c r="T16" s="2490">
        <v>2014</v>
      </c>
      <c r="U16" s="2491"/>
      <c r="V16" s="2492"/>
      <c r="W16" s="2493" t="s">
        <v>869</v>
      </c>
      <c r="X16" s="2493"/>
      <c r="Y16" s="2493"/>
      <c r="Z16" s="2493"/>
      <c r="AA16" s="2493"/>
      <c r="AB16" s="2494"/>
      <c r="AE16" s="524"/>
      <c r="AF16" s="524"/>
      <c r="AG16" s="653"/>
    </row>
    <row r="17" spans="1:33" ht="18" customHeight="1" thickBot="1">
      <c r="A17" s="2486"/>
      <c r="B17" s="487" t="s">
        <v>870</v>
      </c>
      <c r="C17" s="488" t="s">
        <v>871</v>
      </c>
      <c r="D17" s="489" t="s">
        <v>872</v>
      </c>
      <c r="E17" s="487" t="s">
        <v>870</v>
      </c>
      <c r="F17" s="488" t="s">
        <v>871</v>
      </c>
      <c r="G17" s="489" t="s">
        <v>872</v>
      </c>
      <c r="H17" s="487" t="s">
        <v>870</v>
      </c>
      <c r="I17" s="488" t="s">
        <v>871</v>
      </c>
      <c r="J17" s="489" t="s">
        <v>872</v>
      </c>
      <c r="K17" s="487" t="s">
        <v>870</v>
      </c>
      <c r="L17" s="488" t="s">
        <v>871</v>
      </c>
      <c r="M17" s="490" t="s">
        <v>872</v>
      </c>
      <c r="N17" s="487" t="s">
        <v>870</v>
      </c>
      <c r="O17" s="488" t="s">
        <v>871</v>
      </c>
      <c r="P17" s="1713" t="s">
        <v>872</v>
      </c>
      <c r="Q17" s="487" t="s">
        <v>870</v>
      </c>
      <c r="R17" s="488" t="s">
        <v>871</v>
      </c>
      <c r="S17" s="1713" t="s">
        <v>872</v>
      </c>
      <c r="T17" s="487" t="s">
        <v>870</v>
      </c>
      <c r="U17" s="488" t="s">
        <v>871</v>
      </c>
      <c r="V17" s="1713" t="s">
        <v>872</v>
      </c>
      <c r="W17" s="491" t="s">
        <v>870</v>
      </c>
      <c r="X17" s="490" t="s">
        <v>251</v>
      </c>
      <c r="Y17" s="491" t="s">
        <v>871</v>
      </c>
      <c r="Z17" s="490" t="s">
        <v>251</v>
      </c>
      <c r="AA17" s="491" t="s">
        <v>872</v>
      </c>
      <c r="AB17" s="492" t="s">
        <v>251</v>
      </c>
      <c r="AE17" s="524"/>
      <c r="AF17" s="524"/>
      <c r="AG17" s="524"/>
    </row>
    <row r="18" spans="1:33" ht="24.95" customHeight="1">
      <c r="A18" s="1906" t="s">
        <v>873</v>
      </c>
      <c r="B18" s="493">
        <v>331</v>
      </c>
      <c r="C18" s="494">
        <v>387</v>
      </c>
      <c r="D18" s="495">
        <v>7.0679999999999996</v>
      </c>
      <c r="E18" s="493">
        <v>410</v>
      </c>
      <c r="F18" s="494">
        <v>462</v>
      </c>
      <c r="G18" s="496">
        <v>9.3140000000000001</v>
      </c>
      <c r="H18" s="493">
        <v>460</v>
      </c>
      <c r="I18" s="494">
        <v>539</v>
      </c>
      <c r="J18" s="497">
        <v>10.284000000000001</v>
      </c>
      <c r="K18" s="493">
        <v>776</v>
      </c>
      <c r="L18" s="494">
        <v>873</v>
      </c>
      <c r="M18" s="497">
        <v>18.239000000000001</v>
      </c>
      <c r="N18" s="498">
        <v>1856</v>
      </c>
      <c r="O18" s="499">
        <v>1963</v>
      </c>
      <c r="P18" s="500">
        <v>42.826999999999998</v>
      </c>
      <c r="Q18" s="498">
        <v>1466</v>
      </c>
      <c r="R18" s="499">
        <v>1680</v>
      </c>
      <c r="S18" s="500">
        <v>34.404223000000002</v>
      </c>
      <c r="T18" s="2277">
        <v>2178</v>
      </c>
      <c r="U18" s="2278">
        <v>2475</v>
      </c>
      <c r="V18" s="2287">
        <v>51.787554</v>
      </c>
      <c r="W18" s="498">
        <f>E18+H18+K18+N18+Q18+T18</f>
        <v>7146</v>
      </c>
      <c r="X18" s="2300">
        <v>81.3</v>
      </c>
      <c r="Y18" s="498">
        <f>F18+I18+L18+O18+R18+U18</f>
        <v>7992</v>
      </c>
      <c r="Z18" s="2300">
        <v>50</v>
      </c>
      <c r="AA18" s="655">
        <f>G18+J18+M18+P18+S18+V18</f>
        <v>166.85577699999999</v>
      </c>
      <c r="AB18" s="2303">
        <v>58.6</v>
      </c>
      <c r="AD18" s="584"/>
      <c r="AE18" s="656"/>
      <c r="AF18" s="653"/>
      <c r="AG18" s="653"/>
    </row>
    <row r="19" spans="1:33" ht="24.95" customHeight="1">
      <c r="A19" s="1907" t="s">
        <v>874</v>
      </c>
      <c r="B19" s="503">
        <v>1</v>
      </c>
      <c r="C19" s="504">
        <v>6</v>
      </c>
      <c r="D19" s="505">
        <v>0.17199999999999999</v>
      </c>
      <c r="E19" s="503">
        <v>9</v>
      </c>
      <c r="F19" s="504">
        <v>56</v>
      </c>
      <c r="G19" s="506">
        <v>0.63900000000000001</v>
      </c>
      <c r="H19" s="503">
        <v>18</v>
      </c>
      <c r="I19" s="504">
        <v>110</v>
      </c>
      <c r="J19" s="507">
        <v>1.9219999999999999</v>
      </c>
      <c r="K19" s="503">
        <v>16</v>
      </c>
      <c r="L19" s="504">
        <v>87</v>
      </c>
      <c r="M19" s="507">
        <v>1.0329999999999999</v>
      </c>
      <c r="N19" s="498">
        <v>17</v>
      </c>
      <c r="O19" s="499">
        <v>118</v>
      </c>
      <c r="P19" s="500">
        <v>2.6309999999999998</v>
      </c>
      <c r="Q19" s="498">
        <v>45</v>
      </c>
      <c r="R19" s="499">
        <v>308</v>
      </c>
      <c r="S19" s="500">
        <v>5.5171900000000003</v>
      </c>
      <c r="T19" s="2277">
        <v>45</v>
      </c>
      <c r="U19" s="2278">
        <v>502</v>
      </c>
      <c r="V19" s="2287">
        <v>18.6646</v>
      </c>
      <c r="W19" s="498">
        <f t="shared" ref="W19:W28" si="0">E19+H19+K19+N19+Q19+T19</f>
        <v>150</v>
      </c>
      <c r="X19" s="2300">
        <v>1.5</v>
      </c>
      <c r="Y19" s="498">
        <f t="shared" ref="Y19:Y29" si="1">F19+I19+L19+O19+R19+U19</f>
        <v>1181</v>
      </c>
      <c r="Z19" s="2300">
        <v>6.9</v>
      </c>
      <c r="AA19" s="655">
        <f t="shared" ref="AA19:AA29" si="2">G19+J19+M19+P19+S19+V19</f>
        <v>30.406790000000001</v>
      </c>
      <c r="AB19" s="2303">
        <v>11</v>
      </c>
      <c r="AD19" s="584"/>
      <c r="AE19" s="653"/>
      <c r="AF19" s="653"/>
      <c r="AG19" s="653"/>
    </row>
    <row r="20" spans="1:33" ht="24.95" customHeight="1">
      <c r="A20" s="1907" t="s">
        <v>875</v>
      </c>
      <c r="B20" s="503" t="s">
        <v>212</v>
      </c>
      <c r="C20" s="504" t="s">
        <v>212</v>
      </c>
      <c r="D20" s="505" t="s">
        <v>212</v>
      </c>
      <c r="E20" s="503">
        <v>0</v>
      </c>
      <c r="F20" s="504">
        <v>0</v>
      </c>
      <c r="G20" s="506">
        <v>0</v>
      </c>
      <c r="H20" s="503">
        <v>0</v>
      </c>
      <c r="I20" s="504">
        <v>0</v>
      </c>
      <c r="J20" s="507">
        <v>0</v>
      </c>
      <c r="K20" s="503">
        <v>1</v>
      </c>
      <c r="L20" s="504">
        <v>3</v>
      </c>
      <c r="M20" s="507">
        <v>1.2999999999999999E-2</v>
      </c>
      <c r="N20" s="498">
        <v>0</v>
      </c>
      <c r="O20" s="499">
        <v>0</v>
      </c>
      <c r="P20" s="500">
        <v>0</v>
      </c>
      <c r="Q20" s="498">
        <v>0</v>
      </c>
      <c r="R20" s="499">
        <v>0</v>
      </c>
      <c r="S20" s="500">
        <v>0</v>
      </c>
      <c r="T20" s="2277">
        <v>0</v>
      </c>
      <c r="U20" s="2278">
        <v>0</v>
      </c>
      <c r="V20" s="2287">
        <v>0</v>
      </c>
      <c r="W20" s="498">
        <f t="shared" si="0"/>
        <v>1</v>
      </c>
      <c r="X20" s="2300">
        <v>0</v>
      </c>
      <c r="Y20" s="498">
        <f t="shared" si="1"/>
        <v>3</v>
      </c>
      <c r="Z20" s="2300">
        <v>0</v>
      </c>
      <c r="AA20" s="655">
        <f t="shared" si="2"/>
        <v>1.2999999999999999E-2</v>
      </c>
      <c r="AB20" s="2303">
        <v>0</v>
      </c>
      <c r="AD20" s="584"/>
      <c r="AE20" s="524"/>
      <c r="AF20" s="524"/>
      <c r="AG20" s="524"/>
    </row>
    <row r="21" spans="1:33" ht="24.95" customHeight="1">
      <c r="A21" s="1906" t="s">
        <v>876</v>
      </c>
      <c r="B21" s="493">
        <v>1</v>
      </c>
      <c r="C21" s="494">
        <v>6</v>
      </c>
      <c r="D21" s="496">
        <v>9.5000000000000001E-2</v>
      </c>
      <c r="E21" s="493">
        <v>1</v>
      </c>
      <c r="F21" s="494">
        <v>2</v>
      </c>
      <c r="G21" s="496">
        <v>6.0000000000000001E-3</v>
      </c>
      <c r="H21" s="493">
        <v>0</v>
      </c>
      <c r="I21" s="1714">
        <v>0</v>
      </c>
      <c r="J21" s="1714">
        <v>0</v>
      </c>
      <c r="K21" s="493">
        <v>0</v>
      </c>
      <c r="L21" s="1714">
        <v>0</v>
      </c>
      <c r="M21" s="1714">
        <v>0</v>
      </c>
      <c r="N21" s="498">
        <v>3</v>
      </c>
      <c r="O21" s="499">
        <v>5</v>
      </c>
      <c r="P21" s="500">
        <v>5.7000000000000002E-2</v>
      </c>
      <c r="Q21" s="498">
        <v>1</v>
      </c>
      <c r="R21" s="499">
        <v>2</v>
      </c>
      <c r="S21" s="500">
        <v>5.7000000000000002E-2</v>
      </c>
      <c r="T21" s="2277">
        <v>1</v>
      </c>
      <c r="U21" s="2278">
        <v>1</v>
      </c>
      <c r="V21" s="2287">
        <v>3.0599999999999999E-2</v>
      </c>
      <c r="W21" s="498">
        <f t="shared" si="0"/>
        <v>6</v>
      </c>
      <c r="X21" s="2300">
        <v>0.1</v>
      </c>
      <c r="Y21" s="498">
        <f t="shared" si="1"/>
        <v>10</v>
      </c>
      <c r="Z21" s="2300">
        <v>0.1</v>
      </c>
      <c r="AA21" s="655">
        <f t="shared" si="2"/>
        <v>0.15059999999999998</v>
      </c>
      <c r="AB21" s="2303">
        <v>0</v>
      </c>
      <c r="AD21" s="584"/>
      <c r="AE21" s="524"/>
      <c r="AF21" s="524"/>
      <c r="AG21" s="524"/>
    </row>
    <row r="22" spans="1:33" ht="24.95" customHeight="1">
      <c r="A22" s="1906" t="s">
        <v>877</v>
      </c>
      <c r="B22" s="493" t="s">
        <v>212</v>
      </c>
      <c r="C22" s="494" t="s">
        <v>212</v>
      </c>
      <c r="D22" s="495" t="s">
        <v>212</v>
      </c>
      <c r="E22" s="493">
        <v>0</v>
      </c>
      <c r="F22" s="1714">
        <v>0</v>
      </c>
      <c r="G22" s="1714">
        <v>0</v>
      </c>
      <c r="H22" s="493">
        <v>1</v>
      </c>
      <c r="I22" s="1714">
        <v>1</v>
      </c>
      <c r="J22" s="497">
        <v>3.0000000000000001E-3</v>
      </c>
      <c r="K22" s="493">
        <v>0</v>
      </c>
      <c r="L22" s="1714">
        <v>0</v>
      </c>
      <c r="M22" s="1714">
        <v>0</v>
      </c>
      <c r="N22" s="498">
        <v>1</v>
      </c>
      <c r="O22" s="499">
        <v>2</v>
      </c>
      <c r="P22" s="500">
        <v>4.2999999999999997E-2</v>
      </c>
      <c r="Q22" s="498">
        <v>0</v>
      </c>
      <c r="R22" s="499">
        <v>0</v>
      </c>
      <c r="S22" s="500">
        <v>0</v>
      </c>
      <c r="T22" s="2277">
        <v>0</v>
      </c>
      <c r="U22" s="2278">
        <v>0</v>
      </c>
      <c r="V22" s="2287">
        <v>0</v>
      </c>
      <c r="W22" s="498">
        <f t="shared" si="0"/>
        <v>2</v>
      </c>
      <c r="X22" s="2300">
        <v>0</v>
      </c>
      <c r="Y22" s="498">
        <f t="shared" si="1"/>
        <v>3</v>
      </c>
      <c r="Z22" s="2300">
        <v>0</v>
      </c>
      <c r="AA22" s="655">
        <f t="shared" si="2"/>
        <v>4.5999999999999999E-2</v>
      </c>
      <c r="AB22" s="2303">
        <v>0</v>
      </c>
      <c r="AD22" s="584"/>
      <c r="AE22" s="524"/>
      <c r="AF22" s="524"/>
      <c r="AG22" s="524"/>
    </row>
    <row r="23" spans="1:33" ht="24.95" customHeight="1">
      <c r="A23" s="1908" t="s">
        <v>878</v>
      </c>
      <c r="B23" s="493">
        <v>2</v>
      </c>
      <c r="C23" s="494">
        <v>5</v>
      </c>
      <c r="D23" s="495">
        <v>2.9000000000000001E-2</v>
      </c>
      <c r="E23" s="493">
        <v>3</v>
      </c>
      <c r="F23" s="494">
        <v>6</v>
      </c>
      <c r="G23" s="495">
        <v>6.2E-2</v>
      </c>
      <c r="H23" s="493">
        <v>4</v>
      </c>
      <c r="I23" s="494">
        <v>12</v>
      </c>
      <c r="J23" s="509">
        <v>0.106</v>
      </c>
      <c r="K23" s="493">
        <v>0</v>
      </c>
      <c r="L23" s="1714">
        <v>0</v>
      </c>
      <c r="M23" s="1714">
        <v>0</v>
      </c>
      <c r="N23" s="498">
        <v>2</v>
      </c>
      <c r="O23" s="499">
        <v>10</v>
      </c>
      <c r="P23" s="500">
        <v>9.6000000000000002E-2</v>
      </c>
      <c r="Q23" s="493">
        <v>0</v>
      </c>
      <c r="R23" s="494">
        <v>0</v>
      </c>
      <c r="S23" s="1714">
        <v>0</v>
      </c>
      <c r="T23" s="2277">
        <v>0</v>
      </c>
      <c r="U23" s="2278">
        <v>0</v>
      </c>
      <c r="V23" s="2288">
        <v>0</v>
      </c>
      <c r="W23" s="498">
        <f t="shared" si="0"/>
        <v>9</v>
      </c>
      <c r="X23" s="2300">
        <v>0.1</v>
      </c>
      <c r="Y23" s="498">
        <f t="shared" si="1"/>
        <v>28</v>
      </c>
      <c r="Z23" s="2300">
        <v>0.2</v>
      </c>
      <c r="AA23" s="655">
        <f t="shared" si="2"/>
        <v>0.26400000000000001</v>
      </c>
      <c r="AB23" s="2303">
        <v>0.1</v>
      </c>
      <c r="AD23" s="584"/>
      <c r="AE23" s="524"/>
      <c r="AF23" s="524"/>
      <c r="AG23" s="524"/>
    </row>
    <row r="24" spans="1:33" ht="24.95" customHeight="1">
      <c r="A24" s="1906" t="s">
        <v>879</v>
      </c>
      <c r="B24" s="493">
        <v>7</v>
      </c>
      <c r="C24" s="494">
        <v>26</v>
      </c>
      <c r="D24" s="495">
        <v>0.28100000000000003</v>
      </c>
      <c r="E24" s="493">
        <v>9</v>
      </c>
      <c r="F24" s="494">
        <v>41</v>
      </c>
      <c r="G24" s="496">
        <v>0.44400000000000001</v>
      </c>
      <c r="H24" s="493">
        <v>10</v>
      </c>
      <c r="I24" s="494">
        <v>54</v>
      </c>
      <c r="J24" s="497">
        <v>0.74</v>
      </c>
      <c r="K24" s="493">
        <v>5</v>
      </c>
      <c r="L24" s="494">
        <v>14</v>
      </c>
      <c r="M24" s="497">
        <v>0.13900000000000001</v>
      </c>
      <c r="N24" s="498">
        <v>15</v>
      </c>
      <c r="O24" s="499">
        <v>91</v>
      </c>
      <c r="P24" s="500">
        <v>0.80800000000000005</v>
      </c>
      <c r="Q24" s="498">
        <v>16</v>
      </c>
      <c r="R24" s="499">
        <v>120</v>
      </c>
      <c r="S24" s="500">
        <v>1.0282</v>
      </c>
      <c r="T24" s="2277">
        <v>12</v>
      </c>
      <c r="U24" s="2278">
        <v>35</v>
      </c>
      <c r="V24" s="2287">
        <v>0.78590000000000004</v>
      </c>
      <c r="W24" s="498">
        <f t="shared" si="0"/>
        <v>67</v>
      </c>
      <c r="X24" s="2300">
        <v>0.7</v>
      </c>
      <c r="Y24" s="498">
        <f t="shared" si="1"/>
        <v>355</v>
      </c>
      <c r="Z24" s="2300">
        <v>1.9</v>
      </c>
      <c r="AA24" s="655">
        <f t="shared" si="2"/>
        <v>3.9451000000000001</v>
      </c>
      <c r="AB24" s="2303">
        <v>1.3</v>
      </c>
      <c r="AD24" s="584"/>
      <c r="AE24" s="524"/>
      <c r="AF24" s="524"/>
      <c r="AG24" s="524"/>
    </row>
    <row r="25" spans="1:33" ht="24.95" customHeight="1">
      <c r="A25" s="1906" t="s">
        <v>880</v>
      </c>
      <c r="B25" s="493">
        <v>1</v>
      </c>
      <c r="C25" s="494">
        <v>5</v>
      </c>
      <c r="D25" s="495">
        <v>3.1E-2</v>
      </c>
      <c r="E25" s="493">
        <v>4</v>
      </c>
      <c r="F25" s="494">
        <v>16</v>
      </c>
      <c r="G25" s="496">
        <v>0.2</v>
      </c>
      <c r="H25" s="493">
        <v>1</v>
      </c>
      <c r="I25" s="494">
        <v>2</v>
      </c>
      <c r="J25" s="497">
        <v>1.4999999999999999E-2</v>
      </c>
      <c r="K25" s="493">
        <v>2</v>
      </c>
      <c r="L25" s="494">
        <v>6</v>
      </c>
      <c r="M25" s="497">
        <v>0.03</v>
      </c>
      <c r="N25" s="498">
        <v>3</v>
      </c>
      <c r="O25" s="499">
        <v>5</v>
      </c>
      <c r="P25" s="500">
        <v>7.1999999999999995E-2</v>
      </c>
      <c r="Q25" s="498">
        <v>3</v>
      </c>
      <c r="R25" s="499">
        <v>11</v>
      </c>
      <c r="S25" s="500">
        <v>0.11899999999999999</v>
      </c>
      <c r="T25" s="2277">
        <v>3</v>
      </c>
      <c r="U25" s="2278">
        <v>8</v>
      </c>
      <c r="V25" s="2287">
        <v>0.28949999999999998</v>
      </c>
      <c r="W25" s="498">
        <f t="shared" si="0"/>
        <v>16</v>
      </c>
      <c r="X25" s="2300">
        <v>0.2</v>
      </c>
      <c r="Y25" s="498">
        <f t="shared" si="1"/>
        <v>48</v>
      </c>
      <c r="Z25" s="2300">
        <v>0.3</v>
      </c>
      <c r="AA25" s="655">
        <f t="shared" si="2"/>
        <v>0.72550000000000003</v>
      </c>
      <c r="AB25" s="2303">
        <v>0.3</v>
      </c>
      <c r="AD25" s="584"/>
      <c r="AE25" s="524"/>
      <c r="AF25" s="524"/>
      <c r="AG25" s="653"/>
    </row>
    <row r="26" spans="1:33" ht="24.95" customHeight="1">
      <c r="A26" s="1906" t="s">
        <v>881</v>
      </c>
      <c r="B26" s="493">
        <v>2</v>
      </c>
      <c r="C26" s="494">
        <v>4</v>
      </c>
      <c r="D26" s="495">
        <v>5.2999999999999999E-2</v>
      </c>
      <c r="E26" s="493">
        <v>2</v>
      </c>
      <c r="F26" s="494">
        <v>4</v>
      </c>
      <c r="G26" s="496">
        <v>0.121</v>
      </c>
      <c r="H26" s="493">
        <v>7</v>
      </c>
      <c r="I26" s="494">
        <v>18</v>
      </c>
      <c r="J26" s="497">
        <v>0.33100000000000002</v>
      </c>
      <c r="K26" s="493">
        <v>3</v>
      </c>
      <c r="L26" s="494">
        <v>5</v>
      </c>
      <c r="M26" s="497">
        <v>8.1000000000000003E-2</v>
      </c>
      <c r="N26" s="498">
        <v>3</v>
      </c>
      <c r="O26" s="499">
        <v>7</v>
      </c>
      <c r="P26" s="500">
        <v>6.4000000000000001E-2</v>
      </c>
      <c r="Q26" s="498">
        <v>4</v>
      </c>
      <c r="R26" s="499">
        <v>8</v>
      </c>
      <c r="S26" s="500">
        <v>5.2999999999999999E-2</v>
      </c>
      <c r="T26" s="2277">
        <v>3</v>
      </c>
      <c r="U26" s="2278">
        <v>5</v>
      </c>
      <c r="V26" s="2287">
        <v>0.17199999999999999</v>
      </c>
      <c r="W26" s="498">
        <f t="shared" si="0"/>
        <v>22</v>
      </c>
      <c r="X26" s="2300">
        <v>0.3</v>
      </c>
      <c r="Y26" s="498">
        <f t="shared" si="1"/>
        <v>47</v>
      </c>
      <c r="Z26" s="2300">
        <v>0.3</v>
      </c>
      <c r="AA26" s="655">
        <f t="shared" si="2"/>
        <v>0.82200000000000006</v>
      </c>
      <c r="AB26" s="2303">
        <v>0.3</v>
      </c>
      <c r="AD26" s="584"/>
      <c r="AE26" s="524"/>
      <c r="AF26" s="524"/>
      <c r="AG26" s="653"/>
    </row>
    <row r="27" spans="1:33" ht="24.95" customHeight="1">
      <c r="A27" s="1906" t="s">
        <v>882</v>
      </c>
      <c r="B27" s="493">
        <v>2</v>
      </c>
      <c r="C27" s="494">
        <v>8</v>
      </c>
      <c r="D27" s="495">
        <v>2.3E-2</v>
      </c>
      <c r="E27" s="493">
        <v>3</v>
      </c>
      <c r="F27" s="494">
        <v>10</v>
      </c>
      <c r="G27" s="496">
        <v>6.8000000000000005E-2</v>
      </c>
      <c r="H27" s="493">
        <v>0</v>
      </c>
      <c r="I27" s="494">
        <v>0</v>
      </c>
      <c r="J27" s="1714">
        <v>0</v>
      </c>
      <c r="K27" s="493">
        <v>1</v>
      </c>
      <c r="L27" s="494">
        <v>2</v>
      </c>
      <c r="M27" s="497">
        <v>1.0999999999999999E-2</v>
      </c>
      <c r="N27" s="498">
        <v>1</v>
      </c>
      <c r="O27" s="499">
        <v>3</v>
      </c>
      <c r="P27" s="500">
        <v>2.5000000000000001E-2</v>
      </c>
      <c r="Q27" s="498">
        <v>2</v>
      </c>
      <c r="R27" s="499">
        <v>10</v>
      </c>
      <c r="S27" s="500">
        <v>2.1499999999999998E-2</v>
      </c>
      <c r="T27" s="2277">
        <v>1</v>
      </c>
      <c r="U27" s="2278">
        <v>4</v>
      </c>
      <c r="V27" s="2287">
        <v>9.6000000000000002E-2</v>
      </c>
      <c r="W27" s="498">
        <f t="shared" si="0"/>
        <v>8</v>
      </c>
      <c r="X27" s="2300">
        <v>0.1</v>
      </c>
      <c r="Y27" s="498">
        <f t="shared" si="1"/>
        <v>29</v>
      </c>
      <c r="Z27" s="2300">
        <v>0.2</v>
      </c>
      <c r="AA27" s="655">
        <f t="shared" si="2"/>
        <v>0.2215</v>
      </c>
      <c r="AB27" s="2303">
        <v>0.1</v>
      </c>
      <c r="AD27" s="584"/>
      <c r="AE27" s="524"/>
      <c r="AF27" s="524"/>
      <c r="AG27" s="524"/>
    </row>
    <row r="28" spans="1:33" ht="24.95" customHeight="1" thickBot="1">
      <c r="A28" s="1906" t="s">
        <v>883</v>
      </c>
      <c r="B28" s="493">
        <v>100</v>
      </c>
      <c r="C28" s="494">
        <v>570</v>
      </c>
      <c r="D28" s="495">
        <v>4.367</v>
      </c>
      <c r="E28" s="1706">
        <v>171</v>
      </c>
      <c r="F28" s="1707">
        <v>844</v>
      </c>
      <c r="G28" s="1708">
        <v>7.9080000000000004</v>
      </c>
      <c r="H28" s="1706">
        <v>183</v>
      </c>
      <c r="I28" s="1707">
        <v>913</v>
      </c>
      <c r="J28" s="1709">
        <v>8.7509999999999994</v>
      </c>
      <c r="K28" s="1706">
        <v>167</v>
      </c>
      <c r="L28" s="494">
        <v>801</v>
      </c>
      <c r="M28" s="497">
        <v>8.7330000000000005</v>
      </c>
      <c r="N28" s="510">
        <v>272</v>
      </c>
      <c r="O28" s="511">
        <v>1113</v>
      </c>
      <c r="P28" s="512">
        <v>12.083</v>
      </c>
      <c r="Q28" s="510">
        <v>292</v>
      </c>
      <c r="R28" s="511">
        <v>1368</v>
      </c>
      <c r="S28" s="512">
        <v>16.078600000000002</v>
      </c>
      <c r="T28" s="2280">
        <v>305</v>
      </c>
      <c r="U28" s="2281">
        <v>1385</v>
      </c>
      <c r="V28" s="2289">
        <v>26.162935000000001</v>
      </c>
      <c r="W28" s="510">
        <f t="shared" si="0"/>
        <v>1390</v>
      </c>
      <c r="X28" s="2301">
        <v>15.7</v>
      </c>
      <c r="Y28" s="510">
        <f t="shared" si="1"/>
        <v>6424</v>
      </c>
      <c r="Z28" s="2302">
        <v>40.1</v>
      </c>
      <c r="AA28" s="1710">
        <f t="shared" si="2"/>
        <v>79.716535000000007</v>
      </c>
      <c r="AB28" s="2304">
        <v>28.2</v>
      </c>
      <c r="AD28" s="584"/>
    </row>
    <row r="29" spans="1:33" ht="24.95" customHeight="1" thickBot="1">
      <c r="A29" s="1909" t="s">
        <v>248</v>
      </c>
      <c r="B29" s="513">
        <v>447</v>
      </c>
      <c r="C29" s="514">
        <v>1017</v>
      </c>
      <c r="D29" s="515">
        <v>12.119</v>
      </c>
      <c r="E29" s="513">
        <v>612</v>
      </c>
      <c r="F29" s="514">
        <v>1441</v>
      </c>
      <c r="G29" s="515">
        <v>18.762</v>
      </c>
      <c r="H29" s="513">
        <v>684</v>
      </c>
      <c r="I29" s="514">
        <v>1649</v>
      </c>
      <c r="J29" s="516">
        <v>22.152000000000001</v>
      </c>
      <c r="K29" s="513">
        <v>971</v>
      </c>
      <c r="L29" s="514">
        <v>1791</v>
      </c>
      <c r="M29" s="516">
        <v>28.279</v>
      </c>
      <c r="N29" s="520">
        <f t="shared" ref="N29:S29" si="3">SUM(N18:N28)</f>
        <v>2173</v>
      </c>
      <c r="O29" s="1354">
        <f t="shared" si="3"/>
        <v>3317</v>
      </c>
      <c r="P29" s="1704">
        <f t="shared" si="3"/>
        <v>58.705999999999996</v>
      </c>
      <c r="Q29" s="520">
        <f t="shared" si="3"/>
        <v>1829</v>
      </c>
      <c r="R29" s="1704">
        <f t="shared" si="3"/>
        <v>3507</v>
      </c>
      <c r="S29" s="520">
        <f t="shared" si="3"/>
        <v>57.278713000000003</v>
      </c>
      <c r="T29" s="520">
        <f t="shared" ref="T29:AB29" si="4">SUM(T18:T28)</f>
        <v>2548</v>
      </c>
      <c r="U29" s="1704">
        <f t="shared" si="4"/>
        <v>4415</v>
      </c>
      <c r="V29" s="520">
        <f t="shared" si="4"/>
        <v>97.989089000000021</v>
      </c>
      <c r="W29" s="520">
        <f>E29+H29+K29+N29+Q29+T29</f>
        <v>8817</v>
      </c>
      <c r="X29" s="1703">
        <f t="shared" si="4"/>
        <v>99.999999999999986</v>
      </c>
      <c r="Y29" s="520">
        <f t="shared" si="1"/>
        <v>16120</v>
      </c>
      <c r="Z29" s="1712">
        <f t="shared" si="4"/>
        <v>100</v>
      </c>
      <c r="AA29" s="1711">
        <f t="shared" si="2"/>
        <v>283.16680200000002</v>
      </c>
      <c r="AB29" s="1705">
        <f t="shared" si="4"/>
        <v>99.899999999999977</v>
      </c>
    </row>
    <row r="30" spans="1:33" ht="13.5" thickTop="1">
      <c r="AA30" s="671"/>
    </row>
    <row r="31" spans="1:33">
      <c r="A31" s="521" t="s">
        <v>884</v>
      </c>
    </row>
    <row r="33" spans="7:33">
      <c r="G33" s="522"/>
      <c r="H33" s="522"/>
      <c r="U33" s="654"/>
    </row>
    <row r="34" spans="7:33">
      <c r="G34" s="523"/>
      <c r="H34" s="523"/>
      <c r="U34" s="524"/>
      <c r="AE34" s="652"/>
      <c r="AF34" s="652"/>
      <c r="AG34" s="652"/>
    </row>
    <row r="35" spans="7:33">
      <c r="G35" s="523"/>
      <c r="H35" s="523"/>
      <c r="U35" s="524"/>
    </row>
    <row r="36" spans="7:33">
      <c r="G36" s="523"/>
      <c r="H36" s="523"/>
      <c r="I36" s="525"/>
      <c r="U36" s="526"/>
    </row>
    <row r="37" spans="7:33">
      <c r="G37" s="523"/>
      <c r="H37" s="527"/>
      <c r="I37" s="527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7"/>
      <c r="V37" s="528"/>
    </row>
    <row r="38" spans="7:33">
      <c r="G38" s="523"/>
      <c r="H38" s="523"/>
      <c r="I38" s="523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3"/>
      <c r="V38" s="528"/>
    </row>
    <row r="39" spans="7:33">
      <c r="G39" s="523"/>
      <c r="H39" s="523"/>
      <c r="I39" s="529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9"/>
      <c r="V39" s="528"/>
    </row>
    <row r="40" spans="7:33">
      <c r="G40" s="523"/>
      <c r="H40" s="523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30"/>
      <c r="V40" s="528"/>
    </row>
    <row r="41" spans="7:33">
      <c r="G41" s="523"/>
      <c r="H41" s="523"/>
      <c r="I41" s="528"/>
      <c r="J41" s="528"/>
      <c r="K41" s="528"/>
      <c r="L41" s="528"/>
      <c r="M41" s="528"/>
      <c r="N41" s="528"/>
      <c r="O41" s="528"/>
      <c r="P41" s="528"/>
      <c r="Q41" s="528"/>
      <c r="R41" s="528"/>
      <c r="S41" s="528"/>
      <c r="T41" s="528"/>
      <c r="U41" s="531"/>
      <c r="V41" s="528"/>
    </row>
    <row r="42" spans="7:33">
      <c r="G42" s="523"/>
      <c r="H42" s="523"/>
      <c r="I42" s="532"/>
      <c r="J42" s="528"/>
      <c r="K42" s="528"/>
      <c r="L42" s="528"/>
      <c r="M42" s="528"/>
      <c r="N42" s="528"/>
      <c r="O42" s="528"/>
      <c r="P42" s="528"/>
      <c r="Q42" s="528"/>
      <c r="R42" s="528"/>
      <c r="S42" s="528"/>
      <c r="T42" s="528"/>
      <c r="U42" s="531"/>
      <c r="V42" s="528"/>
    </row>
    <row r="43" spans="7:33">
      <c r="G43" s="527"/>
      <c r="H43" s="523"/>
      <c r="I43" s="532"/>
      <c r="J43" s="528"/>
      <c r="K43" s="528"/>
      <c r="L43" s="528"/>
      <c r="M43" s="528"/>
      <c r="N43" s="528"/>
      <c r="O43" s="528"/>
      <c r="P43" s="528"/>
      <c r="Q43" s="528"/>
      <c r="R43" s="528"/>
      <c r="S43" s="528"/>
      <c r="T43" s="528"/>
      <c r="U43" s="531"/>
      <c r="V43" s="528"/>
    </row>
    <row r="44" spans="7:33">
      <c r="G44" s="533"/>
      <c r="H44" s="534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  <c r="V44" s="528"/>
    </row>
    <row r="45" spans="7:33">
      <c r="I45" s="528"/>
      <c r="J45" s="528"/>
      <c r="K45" s="528"/>
      <c r="L45" s="528"/>
      <c r="M45" s="528"/>
      <c r="N45" s="528"/>
      <c r="O45" s="528"/>
      <c r="P45" s="528"/>
      <c r="Q45" s="528"/>
      <c r="R45" s="528"/>
      <c r="S45" s="528"/>
      <c r="T45" s="528"/>
      <c r="U45" s="528"/>
      <c r="V45" s="528"/>
    </row>
    <row r="46" spans="7:33"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  <c r="X46" s="528"/>
      <c r="Y46" s="528"/>
    </row>
    <row r="47" spans="7:33">
      <c r="L47" s="528"/>
      <c r="M47" s="528"/>
      <c r="N47" s="528"/>
      <c r="O47" s="528"/>
      <c r="P47" s="528"/>
      <c r="Q47" s="528"/>
      <c r="R47" s="528"/>
      <c r="S47" s="528"/>
      <c r="T47" s="528"/>
      <c r="U47" s="528"/>
      <c r="V47" s="528"/>
      <c r="W47" s="528"/>
      <c r="X47" s="532"/>
      <c r="Y47" s="528"/>
    </row>
    <row r="48" spans="7:33">
      <c r="L48" s="528"/>
      <c r="M48" s="528"/>
      <c r="N48" s="528"/>
      <c r="O48" s="528"/>
      <c r="P48" s="528"/>
      <c r="Q48" s="528"/>
      <c r="R48" s="528"/>
      <c r="S48" s="528"/>
      <c r="T48" s="528"/>
      <c r="U48" s="528"/>
      <c r="V48" s="528"/>
      <c r="W48" s="528"/>
      <c r="X48" s="527"/>
      <c r="Y48" s="528"/>
    </row>
    <row r="49" spans="12:32">
      <c r="L49" s="528"/>
      <c r="M49" s="528"/>
      <c r="N49" s="528"/>
      <c r="O49" s="528"/>
      <c r="P49" s="528"/>
      <c r="Q49" s="528"/>
      <c r="R49" s="528"/>
      <c r="S49" s="528"/>
      <c r="T49" s="528"/>
      <c r="U49" s="528"/>
      <c r="V49" s="528"/>
      <c r="W49" s="528"/>
      <c r="X49" s="523"/>
      <c r="Y49" s="528"/>
    </row>
    <row r="50" spans="12:32">
      <c r="L50" s="528"/>
      <c r="M50" s="528"/>
      <c r="N50" s="528"/>
      <c r="O50" s="528"/>
      <c r="P50" s="528"/>
      <c r="Q50" s="528"/>
      <c r="R50" s="528"/>
      <c r="S50" s="528"/>
      <c r="T50" s="528"/>
      <c r="U50" s="528"/>
      <c r="V50" s="528"/>
      <c r="W50" s="528"/>
      <c r="X50" s="529"/>
      <c r="Y50" s="528"/>
    </row>
    <row r="51" spans="12:32">
      <c r="L51" s="528"/>
      <c r="M51" s="528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Y51" s="528"/>
    </row>
    <row r="53" spans="12:32">
      <c r="X53" s="525"/>
      <c r="AF53" s="652"/>
    </row>
    <row r="54" spans="12:32">
      <c r="X54" s="525"/>
    </row>
  </sheetData>
  <mergeCells count="11">
    <mergeCell ref="A13:AA13"/>
    <mergeCell ref="A16:A17"/>
    <mergeCell ref="B16:D16"/>
    <mergeCell ref="E16:G16"/>
    <mergeCell ref="H16:J16"/>
    <mergeCell ref="K16:M16"/>
    <mergeCell ref="N16:P16"/>
    <mergeCell ref="T16:V16"/>
    <mergeCell ref="W16:AB16"/>
    <mergeCell ref="Q16:S16"/>
    <mergeCell ref="C14:Y14"/>
  </mergeCells>
  <phoneticPr fontId="128" type="noConversion"/>
  <printOptions horizontalCentered="1" verticalCentered="1"/>
  <pageMargins left="0" right="0" top="0" bottom="0.39370078740157483" header="0.19" footer="0.51181102362204722"/>
  <pageSetup paperSize="9" scale="80" orientation="landscape" horizontalDpi="360" verticalDpi="36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AI28"/>
  <sheetViews>
    <sheetView topLeftCell="C22" workbookViewId="0">
      <selection activeCell="C9" sqref="C9:AD21"/>
    </sheetView>
  </sheetViews>
  <sheetFormatPr baseColWidth="10" defaultColWidth="11.42578125" defaultRowHeight="12.75"/>
  <cols>
    <col min="1" max="1" width="2.7109375" style="484" hidden="1" customWidth="1"/>
    <col min="2" max="2" width="11.42578125" style="484" hidden="1" customWidth="1"/>
    <col min="3" max="3" width="18.140625" style="484" customWidth="1"/>
    <col min="4" max="6" width="6.28515625" style="484" hidden="1" customWidth="1"/>
    <col min="7" max="20" width="6.28515625" style="484" customWidth="1"/>
    <col min="21" max="21" width="7.42578125" style="484" customWidth="1"/>
    <col min="22" max="23" width="6.28515625" style="484" customWidth="1"/>
    <col min="24" max="24" width="8.140625" style="484" customWidth="1"/>
    <col min="25" max="25" width="7.42578125" style="484" customWidth="1"/>
    <col min="26" max="26" width="6.28515625" style="484" customWidth="1"/>
    <col min="27" max="27" width="7.140625" style="484" customWidth="1"/>
    <col min="28" max="28" width="5.42578125" style="484" customWidth="1"/>
    <col min="29" max="29" width="8.42578125" style="484" customWidth="1"/>
    <col min="30" max="30" width="6.28515625" style="484" customWidth="1"/>
    <col min="31" max="31" width="6.42578125" style="484" customWidth="1"/>
    <col min="32" max="32" width="7.85546875" style="484" customWidth="1"/>
    <col min="33" max="33" width="8.140625" style="484" customWidth="1"/>
    <col min="34" max="256" width="11.42578125" style="484" customWidth="1"/>
    <col min="257" max="259" width="11.42578125" style="484"/>
    <col min="260" max="261" width="0" style="484" hidden="1" customWidth="1"/>
    <col min="262" max="262" width="19.42578125" style="484" customWidth="1"/>
    <col min="263" max="277" width="6.42578125" style="484" customWidth="1"/>
    <col min="278" max="278" width="8.140625" style="484" customWidth="1"/>
    <col min="279" max="287" width="6.42578125" style="484" customWidth="1"/>
    <col min="288" max="512" width="11.42578125" style="484" customWidth="1"/>
    <col min="513" max="515" width="11.42578125" style="484"/>
    <col min="516" max="517" width="0" style="484" hidden="1" customWidth="1"/>
    <col min="518" max="518" width="19.42578125" style="484" customWidth="1"/>
    <col min="519" max="533" width="6.42578125" style="484" customWidth="1"/>
    <col min="534" max="534" width="8.140625" style="484" customWidth="1"/>
    <col min="535" max="543" width="6.42578125" style="484" customWidth="1"/>
    <col min="544" max="768" width="11.42578125" style="484" customWidth="1"/>
    <col min="769" max="771" width="11.42578125" style="484"/>
    <col min="772" max="773" width="0" style="484" hidden="1" customWidth="1"/>
    <col min="774" max="774" width="19.42578125" style="484" customWidth="1"/>
    <col min="775" max="789" width="6.42578125" style="484" customWidth="1"/>
    <col min="790" max="790" width="8.140625" style="484" customWidth="1"/>
    <col min="791" max="799" width="6.42578125" style="484" customWidth="1"/>
    <col min="800" max="1024" width="11.42578125" style="484" customWidth="1"/>
    <col min="1025" max="1027" width="11.42578125" style="484"/>
    <col min="1028" max="1029" width="0" style="484" hidden="1" customWidth="1"/>
    <col min="1030" max="1030" width="19.42578125" style="484" customWidth="1"/>
    <col min="1031" max="1045" width="6.42578125" style="484" customWidth="1"/>
    <col min="1046" max="1046" width="8.140625" style="484" customWidth="1"/>
    <col min="1047" max="1055" width="6.42578125" style="484" customWidth="1"/>
    <col min="1056" max="1280" width="11.42578125" style="484" customWidth="1"/>
    <col min="1281" max="1283" width="11.42578125" style="484"/>
    <col min="1284" max="1285" width="0" style="484" hidden="1" customWidth="1"/>
    <col min="1286" max="1286" width="19.42578125" style="484" customWidth="1"/>
    <col min="1287" max="1301" width="6.42578125" style="484" customWidth="1"/>
    <col min="1302" max="1302" width="8.140625" style="484" customWidth="1"/>
    <col min="1303" max="1311" width="6.42578125" style="484" customWidth="1"/>
    <col min="1312" max="1536" width="11.42578125" style="484" customWidth="1"/>
    <col min="1537" max="1539" width="11.42578125" style="484"/>
    <col min="1540" max="1541" width="0" style="484" hidden="1" customWidth="1"/>
    <col min="1542" max="1542" width="19.42578125" style="484" customWidth="1"/>
    <col min="1543" max="1557" width="6.42578125" style="484" customWidth="1"/>
    <col min="1558" max="1558" width="8.140625" style="484" customWidth="1"/>
    <col min="1559" max="1567" width="6.42578125" style="484" customWidth="1"/>
    <col min="1568" max="1792" width="11.42578125" style="484" customWidth="1"/>
    <col min="1793" max="1795" width="11.42578125" style="484"/>
    <col min="1796" max="1797" width="0" style="484" hidden="1" customWidth="1"/>
    <col min="1798" max="1798" width="19.42578125" style="484" customWidth="1"/>
    <col min="1799" max="1813" width="6.42578125" style="484" customWidth="1"/>
    <col min="1814" max="1814" width="8.140625" style="484" customWidth="1"/>
    <col min="1815" max="1823" width="6.42578125" style="484" customWidth="1"/>
    <col min="1824" max="2048" width="11.42578125" style="484" customWidth="1"/>
    <col min="2049" max="2051" width="11.42578125" style="484"/>
    <col min="2052" max="2053" width="0" style="484" hidden="1" customWidth="1"/>
    <col min="2054" max="2054" width="19.42578125" style="484" customWidth="1"/>
    <col min="2055" max="2069" width="6.42578125" style="484" customWidth="1"/>
    <col min="2070" max="2070" width="8.140625" style="484" customWidth="1"/>
    <col min="2071" max="2079" width="6.42578125" style="484" customWidth="1"/>
    <col min="2080" max="2304" width="11.42578125" style="484" customWidth="1"/>
    <col min="2305" max="2307" width="11.42578125" style="484"/>
    <col min="2308" max="2309" width="0" style="484" hidden="1" customWidth="1"/>
    <col min="2310" max="2310" width="19.42578125" style="484" customWidth="1"/>
    <col min="2311" max="2325" width="6.42578125" style="484" customWidth="1"/>
    <col min="2326" max="2326" width="8.140625" style="484" customWidth="1"/>
    <col min="2327" max="2335" width="6.42578125" style="484" customWidth="1"/>
    <col min="2336" max="2560" width="11.42578125" style="484" customWidth="1"/>
    <col min="2561" max="2563" width="11.42578125" style="484"/>
    <col min="2564" max="2565" width="0" style="484" hidden="1" customWidth="1"/>
    <col min="2566" max="2566" width="19.42578125" style="484" customWidth="1"/>
    <col min="2567" max="2581" width="6.42578125" style="484" customWidth="1"/>
    <col min="2582" max="2582" width="8.140625" style="484" customWidth="1"/>
    <col min="2583" max="2591" width="6.42578125" style="484" customWidth="1"/>
    <col min="2592" max="2816" width="11.42578125" style="484" customWidth="1"/>
    <col min="2817" max="2819" width="11.42578125" style="484"/>
    <col min="2820" max="2821" width="0" style="484" hidden="1" customWidth="1"/>
    <col min="2822" max="2822" width="19.42578125" style="484" customWidth="1"/>
    <col min="2823" max="2837" width="6.42578125" style="484" customWidth="1"/>
    <col min="2838" max="2838" width="8.140625" style="484" customWidth="1"/>
    <col min="2839" max="2847" width="6.42578125" style="484" customWidth="1"/>
    <col min="2848" max="3072" width="11.42578125" style="484" customWidth="1"/>
    <col min="3073" max="3075" width="11.42578125" style="484"/>
    <col min="3076" max="3077" width="0" style="484" hidden="1" customWidth="1"/>
    <col min="3078" max="3078" width="19.42578125" style="484" customWidth="1"/>
    <col min="3079" max="3093" width="6.42578125" style="484" customWidth="1"/>
    <col min="3094" max="3094" width="8.140625" style="484" customWidth="1"/>
    <col min="3095" max="3103" width="6.42578125" style="484" customWidth="1"/>
    <col min="3104" max="3328" width="11.42578125" style="484" customWidth="1"/>
    <col min="3329" max="3331" width="11.42578125" style="484"/>
    <col min="3332" max="3333" width="0" style="484" hidden="1" customWidth="1"/>
    <col min="3334" max="3334" width="19.42578125" style="484" customWidth="1"/>
    <col min="3335" max="3349" width="6.42578125" style="484" customWidth="1"/>
    <col min="3350" max="3350" width="8.140625" style="484" customWidth="1"/>
    <col min="3351" max="3359" width="6.42578125" style="484" customWidth="1"/>
    <col min="3360" max="3584" width="11.42578125" style="484" customWidth="1"/>
    <col min="3585" max="3587" width="11.42578125" style="484"/>
    <col min="3588" max="3589" width="0" style="484" hidden="1" customWidth="1"/>
    <col min="3590" max="3590" width="19.42578125" style="484" customWidth="1"/>
    <col min="3591" max="3605" width="6.42578125" style="484" customWidth="1"/>
    <col min="3606" max="3606" width="8.140625" style="484" customWidth="1"/>
    <col min="3607" max="3615" width="6.42578125" style="484" customWidth="1"/>
    <col min="3616" max="3840" width="11.42578125" style="484" customWidth="1"/>
    <col min="3841" max="3843" width="11.42578125" style="484"/>
    <col min="3844" max="3845" width="0" style="484" hidden="1" customWidth="1"/>
    <col min="3846" max="3846" width="19.42578125" style="484" customWidth="1"/>
    <col min="3847" max="3861" width="6.42578125" style="484" customWidth="1"/>
    <col min="3862" max="3862" width="8.140625" style="484" customWidth="1"/>
    <col min="3863" max="3871" width="6.42578125" style="484" customWidth="1"/>
    <col min="3872" max="4096" width="11.42578125" style="484" customWidth="1"/>
    <col min="4097" max="4099" width="11.42578125" style="484"/>
    <col min="4100" max="4101" width="0" style="484" hidden="1" customWidth="1"/>
    <col min="4102" max="4102" width="19.42578125" style="484" customWidth="1"/>
    <col min="4103" max="4117" width="6.42578125" style="484" customWidth="1"/>
    <col min="4118" max="4118" width="8.140625" style="484" customWidth="1"/>
    <col min="4119" max="4127" width="6.42578125" style="484" customWidth="1"/>
    <col min="4128" max="4352" width="11.42578125" style="484" customWidth="1"/>
    <col min="4353" max="4355" width="11.42578125" style="484"/>
    <col min="4356" max="4357" width="0" style="484" hidden="1" customWidth="1"/>
    <col min="4358" max="4358" width="19.42578125" style="484" customWidth="1"/>
    <col min="4359" max="4373" width="6.42578125" style="484" customWidth="1"/>
    <col min="4374" max="4374" width="8.140625" style="484" customWidth="1"/>
    <col min="4375" max="4383" width="6.42578125" style="484" customWidth="1"/>
    <col min="4384" max="4608" width="11.42578125" style="484" customWidth="1"/>
    <col min="4609" max="4611" width="11.42578125" style="484"/>
    <col min="4612" max="4613" width="0" style="484" hidden="1" customWidth="1"/>
    <col min="4614" max="4614" width="19.42578125" style="484" customWidth="1"/>
    <col min="4615" max="4629" width="6.42578125" style="484" customWidth="1"/>
    <col min="4630" max="4630" width="8.140625" style="484" customWidth="1"/>
    <col min="4631" max="4639" width="6.42578125" style="484" customWidth="1"/>
    <col min="4640" max="4864" width="11.42578125" style="484" customWidth="1"/>
    <col min="4865" max="4867" width="11.42578125" style="484"/>
    <col min="4868" max="4869" width="0" style="484" hidden="1" customWidth="1"/>
    <col min="4870" max="4870" width="19.42578125" style="484" customWidth="1"/>
    <col min="4871" max="4885" width="6.42578125" style="484" customWidth="1"/>
    <col min="4886" max="4886" width="8.140625" style="484" customWidth="1"/>
    <col min="4887" max="4895" width="6.42578125" style="484" customWidth="1"/>
    <col min="4896" max="5120" width="11.42578125" style="484" customWidth="1"/>
    <col min="5121" max="5123" width="11.42578125" style="484"/>
    <col min="5124" max="5125" width="0" style="484" hidden="1" customWidth="1"/>
    <col min="5126" max="5126" width="19.42578125" style="484" customWidth="1"/>
    <col min="5127" max="5141" width="6.42578125" style="484" customWidth="1"/>
    <col min="5142" max="5142" width="8.140625" style="484" customWidth="1"/>
    <col min="5143" max="5151" width="6.42578125" style="484" customWidth="1"/>
    <col min="5152" max="5376" width="11.42578125" style="484" customWidth="1"/>
    <col min="5377" max="5379" width="11.42578125" style="484"/>
    <col min="5380" max="5381" width="0" style="484" hidden="1" customWidth="1"/>
    <col min="5382" max="5382" width="19.42578125" style="484" customWidth="1"/>
    <col min="5383" max="5397" width="6.42578125" style="484" customWidth="1"/>
    <col min="5398" max="5398" width="8.140625" style="484" customWidth="1"/>
    <col min="5399" max="5407" width="6.42578125" style="484" customWidth="1"/>
    <col min="5408" max="5632" width="11.42578125" style="484" customWidth="1"/>
    <col min="5633" max="5635" width="11.42578125" style="484"/>
    <col min="5636" max="5637" width="0" style="484" hidden="1" customWidth="1"/>
    <col min="5638" max="5638" width="19.42578125" style="484" customWidth="1"/>
    <col min="5639" max="5653" width="6.42578125" style="484" customWidth="1"/>
    <col min="5654" max="5654" width="8.140625" style="484" customWidth="1"/>
    <col min="5655" max="5663" width="6.42578125" style="484" customWidth="1"/>
    <col min="5664" max="5888" width="11.42578125" style="484" customWidth="1"/>
    <col min="5889" max="5891" width="11.42578125" style="484"/>
    <col min="5892" max="5893" width="0" style="484" hidden="1" customWidth="1"/>
    <col min="5894" max="5894" width="19.42578125" style="484" customWidth="1"/>
    <col min="5895" max="5909" width="6.42578125" style="484" customWidth="1"/>
    <col min="5910" max="5910" width="8.140625" style="484" customWidth="1"/>
    <col min="5911" max="5919" width="6.42578125" style="484" customWidth="1"/>
    <col min="5920" max="6144" width="11.42578125" style="484" customWidth="1"/>
    <col min="6145" max="6147" width="11.42578125" style="484"/>
    <col min="6148" max="6149" width="0" style="484" hidden="1" customWidth="1"/>
    <col min="6150" max="6150" width="19.42578125" style="484" customWidth="1"/>
    <col min="6151" max="6165" width="6.42578125" style="484" customWidth="1"/>
    <col min="6166" max="6166" width="8.140625" style="484" customWidth="1"/>
    <col min="6167" max="6175" width="6.42578125" style="484" customWidth="1"/>
    <col min="6176" max="6400" width="11.42578125" style="484" customWidth="1"/>
    <col min="6401" max="6403" width="11.42578125" style="484"/>
    <col min="6404" max="6405" width="0" style="484" hidden="1" customWidth="1"/>
    <col min="6406" max="6406" width="19.42578125" style="484" customWidth="1"/>
    <col min="6407" max="6421" width="6.42578125" style="484" customWidth="1"/>
    <col min="6422" max="6422" width="8.140625" style="484" customWidth="1"/>
    <col min="6423" max="6431" width="6.42578125" style="484" customWidth="1"/>
    <col min="6432" max="6656" width="11.42578125" style="484" customWidth="1"/>
    <col min="6657" max="6659" width="11.42578125" style="484"/>
    <col min="6660" max="6661" width="0" style="484" hidden="1" customWidth="1"/>
    <col min="6662" max="6662" width="19.42578125" style="484" customWidth="1"/>
    <col min="6663" max="6677" width="6.42578125" style="484" customWidth="1"/>
    <col min="6678" max="6678" width="8.140625" style="484" customWidth="1"/>
    <col min="6679" max="6687" width="6.42578125" style="484" customWidth="1"/>
    <col min="6688" max="6912" width="11.42578125" style="484" customWidth="1"/>
    <col min="6913" max="6915" width="11.42578125" style="484"/>
    <col min="6916" max="6917" width="0" style="484" hidden="1" customWidth="1"/>
    <col min="6918" max="6918" width="19.42578125" style="484" customWidth="1"/>
    <col min="6919" max="6933" width="6.42578125" style="484" customWidth="1"/>
    <col min="6934" max="6934" width="8.140625" style="484" customWidth="1"/>
    <col min="6935" max="6943" width="6.42578125" style="484" customWidth="1"/>
    <col min="6944" max="7168" width="11.42578125" style="484" customWidth="1"/>
    <col min="7169" max="7171" width="11.42578125" style="484"/>
    <col min="7172" max="7173" width="0" style="484" hidden="1" customWidth="1"/>
    <col min="7174" max="7174" width="19.42578125" style="484" customWidth="1"/>
    <col min="7175" max="7189" width="6.42578125" style="484" customWidth="1"/>
    <col min="7190" max="7190" width="8.140625" style="484" customWidth="1"/>
    <col min="7191" max="7199" width="6.42578125" style="484" customWidth="1"/>
    <col min="7200" max="7424" width="11.42578125" style="484" customWidth="1"/>
    <col min="7425" max="7427" width="11.42578125" style="484"/>
    <col min="7428" max="7429" width="0" style="484" hidden="1" customWidth="1"/>
    <col min="7430" max="7430" width="19.42578125" style="484" customWidth="1"/>
    <col min="7431" max="7445" width="6.42578125" style="484" customWidth="1"/>
    <col min="7446" max="7446" width="8.140625" style="484" customWidth="1"/>
    <col min="7447" max="7455" width="6.42578125" style="484" customWidth="1"/>
    <col min="7456" max="7680" width="11.42578125" style="484" customWidth="1"/>
    <col min="7681" max="7683" width="11.42578125" style="484"/>
    <col min="7684" max="7685" width="0" style="484" hidden="1" customWidth="1"/>
    <col min="7686" max="7686" width="19.42578125" style="484" customWidth="1"/>
    <col min="7687" max="7701" width="6.42578125" style="484" customWidth="1"/>
    <col min="7702" max="7702" width="8.140625" style="484" customWidth="1"/>
    <col min="7703" max="7711" width="6.42578125" style="484" customWidth="1"/>
    <col min="7712" max="7936" width="11.42578125" style="484" customWidth="1"/>
    <col min="7937" max="7939" width="11.42578125" style="484"/>
    <col min="7940" max="7941" width="0" style="484" hidden="1" customWidth="1"/>
    <col min="7942" max="7942" width="19.42578125" style="484" customWidth="1"/>
    <col min="7943" max="7957" width="6.42578125" style="484" customWidth="1"/>
    <col min="7958" max="7958" width="8.140625" style="484" customWidth="1"/>
    <col min="7959" max="7967" width="6.42578125" style="484" customWidth="1"/>
    <col min="7968" max="8192" width="11.42578125" style="484" customWidth="1"/>
    <col min="8193" max="8195" width="11.42578125" style="484"/>
    <col min="8196" max="8197" width="0" style="484" hidden="1" customWidth="1"/>
    <col min="8198" max="8198" width="19.42578125" style="484" customWidth="1"/>
    <col min="8199" max="8213" width="6.42578125" style="484" customWidth="1"/>
    <col min="8214" max="8214" width="8.140625" style="484" customWidth="1"/>
    <col min="8215" max="8223" width="6.42578125" style="484" customWidth="1"/>
    <col min="8224" max="8448" width="11.42578125" style="484" customWidth="1"/>
    <col min="8449" max="8451" width="11.42578125" style="484"/>
    <col min="8452" max="8453" width="0" style="484" hidden="1" customWidth="1"/>
    <col min="8454" max="8454" width="19.42578125" style="484" customWidth="1"/>
    <col min="8455" max="8469" width="6.42578125" style="484" customWidth="1"/>
    <col min="8470" max="8470" width="8.140625" style="484" customWidth="1"/>
    <col min="8471" max="8479" width="6.42578125" style="484" customWidth="1"/>
    <col min="8480" max="8704" width="11.42578125" style="484" customWidth="1"/>
    <col min="8705" max="8707" width="11.42578125" style="484"/>
    <col min="8708" max="8709" width="0" style="484" hidden="1" customWidth="1"/>
    <col min="8710" max="8710" width="19.42578125" style="484" customWidth="1"/>
    <col min="8711" max="8725" width="6.42578125" style="484" customWidth="1"/>
    <col min="8726" max="8726" width="8.140625" style="484" customWidth="1"/>
    <col min="8727" max="8735" width="6.42578125" style="484" customWidth="1"/>
    <col min="8736" max="8960" width="11.42578125" style="484" customWidth="1"/>
    <col min="8961" max="8963" width="11.42578125" style="484"/>
    <col min="8964" max="8965" width="0" style="484" hidden="1" customWidth="1"/>
    <col min="8966" max="8966" width="19.42578125" style="484" customWidth="1"/>
    <col min="8967" max="8981" width="6.42578125" style="484" customWidth="1"/>
    <col min="8982" max="8982" width="8.140625" style="484" customWidth="1"/>
    <col min="8983" max="8991" width="6.42578125" style="484" customWidth="1"/>
    <col min="8992" max="9216" width="11.42578125" style="484" customWidth="1"/>
    <col min="9217" max="9219" width="11.42578125" style="484"/>
    <col min="9220" max="9221" width="0" style="484" hidden="1" customWidth="1"/>
    <col min="9222" max="9222" width="19.42578125" style="484" customWidth="1"/>
    <col min="9223" max="9237" width="6.42578125" style="484" customWidth="1"/>
    <col min="9238" max="9238" width="8.140625" style="484" customWidth="1"/>
    <col min="9239" max="9247" width="6.42578125" style="484" customWidth="1"/>
    <col min="9248" max="9472" width="11.42578125" style="484" customWidth="1"/>
    <col min="9473" max="9475" width="11.42578125" style="484"/>
    <col min="9476" max="9477" width="0" style="484" hidden="1" customWidth="1"/>
    <col min="9478" max="9478" width="19.42578125" style="484" customWidth="1"/>
    <col min="9479" max="9493" width="6.42578125" style="484" customWidth="1"/>
    <col min="9494" max="9494" width="8.140625" style="484" customWidth="1"/>
    <col min="9495" max="9503" width="6.42578125" style="484" customWidth="1"/>
    <col min="9504" max="9728" width="11.42578125" style="484" customWidth="1"/>
    <col min="9729" max="9731" width="11.42578125" style="484"/>
    <col min="9732" max="9733" width="0" style="484" hidden="1" customWidth="1"/>
    <col min="9734" max="9734" width="19.42578125" style="484" customWidth="1"/>
    <col min="9735" max="9749" width="6.42578125" style="484" customWidth="1"/>
    <col min="9750" max="9750" width="8.140625" style="484" customWidth="1"/>
    <col min="9751" max="9759" width="6.42578125" style="484" customWidth="1"/>
    <col min="9760" max="9984" width="11.42578125" style="484" customWidth="1"/>
    <col min="9985" max="9987" width="11.42578125" style="484"/>
    <col min="9988" max="9989" width="0" style="484" hidden="1" customWidth="1"/>
    <col min="9990" max="9990" width="19.42578125" style="484" customWidth="1"/>
    <col min="9991" max="10005" width="6.42578125" style="484" customWidth="1"/>
    <col min="10006" max="10006" width="8.140625" style="484" customWidth="1"/>
    <col min="10007" max="10015" width="6.42578125" style="484" customWidth="1"/>
    <col min="10016" max="10240" width="11.42578125" style="484" customWidth="1"/>
    <col min="10241" max="10243" width="11.42578125" style="484"/>
    <col min="10244" max="10245" width="0" style="484" hidden="1" customWidth="1"/>
    <col min="10246" max="10246" width="19.42578125" style="484" customWidth="1"/>
    <col min="10247" max="10261" width="6.42578125" style="484" customWidth="1"/>
    <col min="10262" max="10262" width="8.140625" style="484" customWidth="1"/>
    <col min="10263" max="10271" width="6.42578125" style="484" customWidth="1"/>
    <col min="10272" max="10496" width="11.42578125" style="484" customWidth="1"/>
    <col min="10497" max="10499" width="11.42578125" style="484"/>
    <col min="10500" max="10501" width="0" style="484" hidden="1" customWidth="1"/>
    <col min="10502" max="10502" width="19.42578125" style="484" customWidth="1"/>
    <col min="10503" max="10517" width="6.42578125" style="484" customWidth="1"/>
    <col min="10518" max="10518" width="8.140625" style="484" customWidth="1"/>
    <col min="10519" max="10527" width="6.42578125" style="484" customWidth="1"/>
    <col min="10528" max="10752" width="11.42578125" style="484" customWidth="1"/>
    <col min="10753" max="10755" width="11.42578125" style="484"/>
    <col min="10756" max="10757" width="0" style="484" hidden="1" customWidth="1"/>
    <col min="10758" max="10758" width="19.42578125" style="484" customWidth="1"/>
    <col min="10759" max="10773" width="6.42578125" style="484" customWidth="1"/>
    <col min="10774" max="10774" width="8.140625" style="484" customWidth="1"/>
    <col min="10775" max="10783" width="6.42578125" style="484" customWidth="1"/>
    <col min="10784" max="11008" width="11.42578125" style="484" customWidth="1"/>
    <col min="11009" max="11011" width="11.42578125" style="484"/>
    <col min="11012" max="11013" width="0" style="484" hidden="1" customWidth="1"/>
    <col min="11014" max="11014" width="19.42578125" style="484" customWidth="1"/>
    <col min="11015" max="11029" width="6.42578125" style="484" customWidth="1"/>
    <col min="11030" max="11030" width="8.140625" style="484" customWidth="1"/>
    <col min="11031" max="11039" width="6.42578125" style="484" customWidth="1"/>
    <col min="11040" max="11264" width="11.42578125" style="484" customWidth="1"/>
    <col min="11265" max="11267" width="11.42578125" style="484"/>
    <col min="11268" max="11269" width="0" style="484" hidden="1" customWidth="1"/>
    <col min="11270" max="11270" width="19.42578125" style="484" customWidth="1"/>
    <col min="11271" max="11285" width="6.42578125" style="484" customWidth="1"/>
    <col min="11286" max="11286" width="8.140625" style="484" customWidth="1"/>
    <col min="11287" max="11295" width="6.42578125" style="484" customWidth="1"/>
    <col min="11296" max="11520" width="11.42578125" style="484" customWidth="1"/>
    <col min="11521" max="11523" width="11.42578125" style="484"/>
    <col min="11524" max="11525" width="0" style="484" hidden="1" customWidth="1"/>
    <col min="11526" max="11526" width="19.42578125" style="484" customWidth="1"/>
    <col min="11527" max="11541" width="6.42578125" style="484" customWidth="1"/>
    <col min="11542" max="11542" width="8.140625" style="484" customWidth="1"/>
    <col min="11543" max="11551" width="6.42578125" style="484" customWidth="1"/>
    <col min="11552" max="11776" width="11.42578125" style="484" customWidth="1"/>
    <col min="11777" max="11779" width="11.42578125" style="484"/>
    <col min="11780" max="11781" width="0" style="484" hidden="1" customWidth="1"/>
    <col min="11782" max="11782" width="19.42578125" style="484" customWidth="1"/>
    <col min="11783" max="11797" width="6.42578125" style="484" customWidth="1"/>
    <col min="11798" max="11798" width="8.140625" style="484" customWidth="1"/>
    <col min="11799" max="11807" width="6.42578125" style="484" customWidth="1"/>
    <col min="11808" max="12032" width="11.42578125" style="484" customWidth="1"/>
    <col min="12033" max="12035" width="11.42578125" style="484"/>
    <col min="12036" max="12037" width="0" style="484" hidden="1" customWidth="1"/>
    <col min="12038" max="12038" width="19.42578125" style="484" customWidth="1"/>
    <col min="12039" max="12053" width="6.42578125" style="484" customWidth="1"/>
    <col min="12054" max="12054" width="8.140625" style="484" customWidth="1"/>
    <col min="12055" max="12063" width="6.42578125" style="484" customWidth="1"/>
    <col min="12064" max="12288" width="11.42578125" style="484" customWidth="1"/>
    <col min="12289" max="12291" width="11.42578125" style="484"/>
    <col min="12292" max="12293" width="0" style="484" hidden="1" customWidth="1"/>
    <col min="12294" max="12294" width="19.42578125" style="484" customWidth="1"/>
    <col min="12295" max="12309" width="6.42578125" style="484" customWidth="1"/>
    <col min="12310" max="12310" width="8.140625" style="484" customWidth="1"/>
    <col min="12311" max="12319" width="6.42578125" style="484" customWidth="1"/>
    <col min="12320" max="12544" width="11.42578125" style="484" customWidth="1"/>
    <col min="12545" max="12547" width="11.42578125" style="484"/>
    <col min="12548" max="12549" width="0" style="484" hidden="1" customWidth="1"/>
    <col min="12550" max="12550" width="19.42578125" style="484" customWidth="1"/>
    <col min="12551" max="12565" width="6.42578125" style="484" customWidth="1"/>
    <col min="12566" max="12566" width="8.140625" style="484" customWidth="1"/>
    <col min="12567" max="12575" width="6.42578125" style="484" customWidth="1"/>
    <col min="12576" max="12800" width="11.42578125" style="484" customWidth="1"/>
    <col min="12801" max="12803" width="11.42578125" style="484"/>
    <col min="12804" max="12805" width="0" style="484" hidden="1" customWidth="1"/>
    <col min="12806" max="12806" width="19.42578125" style="484" customWidth="1"/>
    <col min="12807" max="12821" width="6.42578125" style="484" customWidth="1"/>
    <col min="12822" max="12822" width="8.140625" style="484" customWidth="1"/>
    <col min="12823" max="12831" width="6.42578125" style="484" customWidth="1"/>
    <col min="12832" max="13056" width="11.42578125" style="484" customWidth="1"/>
    <col min="13057" max="13059" width="11.42578125" style="484"/>
    <col min="13060" max="13061" width="0" style="484" hidden="1" customWidth="1"/>
    <col min="13062" max="13062" width="19.42578125" style="484" customWidth="1"/>
    <col min="13063" max="13077" width="6.42578125" style="484" customWidth="1"/>
    <col min="13078" max="13078" width="8.140625" style="484" customWidth="1"/>
    <col min="13079" max="13087" width="6.42578125" style="484" customWidth="1"/>
    <col min="13088" max="13312" width="11.42578125" style="484" customWidth="1"/>
    <col min="13313" max="13315" width="11.42578125" style="484"/>
    <col min="13316" max="13317" width="0" style="484" hidden="1" customWidth="1"/>
    <col min="13318" max="13318" width="19.42578125" style="484" customWidth="1"/>
    <col min="13319" max="13333" width="6.42578125" style="484" customWidth="1"/>
    <col min="13334" max="13334" width="8.140625" style="484" customWidth="1"/>
    <col min="13335" max="13343" width="6.42578125" style="484" customWidth="1"/>
    <col min="13344" max="13568" width="11.42578125" style="484" customWidth="1"/>
    <col min="13569" max="13571" width="11.42578125" style="484"/>
    <col min="13572" max="13573" width="0" style="484" hidden="1" customWidth="1"/>
    <col min="13574" max="13574" width="19.42578125" style="484" customWidth="1"/>
    <col min="13575" max="13589" width="6.42578125" style="484" customWidth="1"/>
    <col min="13590" max="13590" width="8.140625" style="484" customWidth="1"/>
    <col min="13591" max="13599" width="6.42578125" style="484" customWidth="1"/>
    <col min="13600" max="13824" width="11.42578125" style="484" customWidth="1"/>
    <col min="13825" max="13827" width="11.42578125" style="484"/>
    <col min="13828" max="13829" width="0" style="484" hidden="1" customWidth="1"/>
    <col min="13830" max="13830" width="19.42578125" style="484" customWidth="1"/>
    <col min="13831" max="13845" width="6.42578125" style="484" customWidth="1"/>
    <col min="13846" max="13846" width="8.140625" style="484" customWidth="1"/>
    <col min="13847" max="13855" width="6.42578125" style="484" customWidth="1"/>
    <col min="13856" max="14080" width="11.42578125" style="484" customWidth="1"/>
    <col min="14081" max="14083" width="11.42578125" style="484"/>
    <col min="14084" max="14085" width="0" style="484" hidden="1" customWidth="1"/>
    <col min="14086" max="14086" width="19.42578125" style="484" customWidth="1"/>
    <col min="14087" max="14101" width="6.42578125" style="484" customWidth="1"/>
    <col min="14102" max="14102" width="8.140625" style="484" customWidth="1"/>
    <col min="14103" max="14111" width="6.42578125" style="484" customWidth="1"/>
    <col min="14112" max="14336" width="11.42578125" style="484" customWidth="1"/>
    <col min="14337" max="14339" width="11.42578125" style="484"/>
    <col min="14340" max="14341" width="0" style="484" hidden="1" customWidth="1"/>
    <col min="14342" max="14342" width="19.42578125" style="484" customWidth="1"/>
    <col min="14343" max="14357" width="6.42578125" style="484" customWidth="1"/>
    <col min="14358" max="14358" width="8.140625" style="484" customWidth="1"/>
    <col min="14359" max="14367" width="6.42578125" style="484" customWidth="1"/>
    <col min="14368" max="14592" width="11.42578125" style="484" customWidth="1"/>
    <col min="14593" max="14595" width="11.42578125" style="484"/>
    <col min="14596" max="14597" width="0" style="484" hidden="1" customWidth="1"/>
    <col min="14598" max="14598" width="19.42578125" style="484" customWidth="1"/>
    <col min="14599" max="14613" width="6.42578125" style="484" customWidth="1"/>
    <col min="14614" max="14614" width="8.140625" style="484" customWidth="1"/>
    <col min="14615" max="14623" width="6.42578125" style="484" customWidth="1"/>
    <col min="14624" max="14848" width="11.42578125" style="484" customWidth="1"/>
    <col min="14849" max="14851" width="11.42578125" style="484"/>
    <col min="14852" max="14853" width="0" style="484" hidden="1" customWidth="1"/>
    <col min="14854" max="14854" width="19.42578125" style="484" customWidth="1"/>
    <col min="14855" max="14869" width="6.42578125" style="484" customWidth="1"/>
    <col min="14870" max="14870" width="8.140625" style="484" customWidth="1"/>
    <col min="14871" max="14879" width="6.42578125" style="484" customWidth="1"/>
    <col min="14880" max="15104" width="11.42578125" style="484" customWidth="1"/>
    <col min="15105" max="15107" width="11.42578125" style="484"/>
    <col min="15108" max="15109" width="0" style="484" hidden="1" customWidth="1"/>
    <col min="15110" max="15110" width="19.42578125" style="484" customWidth="1"/>
    <col min="15111" max="15125" width="6.42578125" style="484" customWidth="1"/>
    <col min="15126" max="15126" width="8.140625" style="484" customWidth="1"/>
    <col min="15127" max="15135" width="6.42578125" style="484" customWidth="1"/>
    <col min="15136" max="15360" width="11.42578125" style="484" customWidth="1"/>
    <col min="15361" max="15363" width="11.42578125" style="484"/>
    <col min="15364" max="15365" width="0" style="484" hidden="1" customWidth="1"/>
    <col min="15366" max="15366" width="19.42578125" style="484" customWidth="1"/>
    <col min="15367" max="15381" width="6.42578125" style="484" customWidth="1"/>
    <col min="15382" max="15382" width="8.140625" style="484" customWidth="1"/>
    <col min="15383" max="15391" width="6.42578125" style="484" customWidth="1"/>
    <col min="15392" max="15616" width="11.42578125" style="484" customWidth="1"/>
    <col min="15617" max="15619" width="11.42578125" style="484"/>
    <col min="15620" max="15621" width="0" style="484" hidden="1" customWidth="1"/>
    <col min="15622" max="15622" width="19.42578125" style="484" customWidth="1"/>
    <col min="15623" max="15637" width="6.42578125" style="484" customWidth="1"/>
    <col min="15638" max="15638" width="8.140625" style="484" customWidth="1"/>
    <col min="15639" max="15647" width="6.42578125" style="484" customWidth="1"/>
    <col min="15648" max="15872" width="11.42578125" style="484" customWidth="1"/>
    <col min="15873" max="15875" width="11.42578125" style="484"/>
    <col min="15876" max="15877" width="0" style="484" hidden="1" customWidth="1"/>
    <col min="15878" max="15878" width="19.42578125" style="484" customWidth="1"/>
    <col min="15879" max="15893" width="6.42578125" style="484" customWidth="1"/>
    <col min="15894" max="15894" width="8.140625" style="484" customWidth="1"/>
    <col min="15895" max="15903" width="6.42578125" style="484" customWidth="1"/>
    <col min="15904" max="16128" width="11.42578125" style="484" customWidth="1"/>
    <col min="16129" max="16131" width="11.42578125" style="484"/>
    <col min="16132" max="16133" width="0" style="484" hidden="1" customWidth="1"/>
    <col min="16134" max="16134" width="19.42578125" style="484" customWidth="1"/>
    <col min="16135" max="16149" width="6.42578125" style="484" customWidth="1"/>
    <col min="16150" max="16150" width="8.140625" style="484" customWidth="1"/>
    <col min="16151" max="16159" width="6.42578125" style="484" customWidth="1"/>
    <col min="16160" max="16384" width="11.42578125" style="484" customWidth="1"/>
  </cols>
  <sheetData>
    <row r="1" spans="1:35" ht="30" customHeight="1">
      <c r="C1" s="2219">
        <v>85</v>
      </c>
    </row>
    <row r="2" spans="1:35" ht="19.5" customHeight="1"/>
    <row r="3" spans="1:35" ht="19.5" customHeight="1"/>
    <row r="4" spans="1:35" ht="19.5" customHeight="1"/>
    <row r="5" spans="1:35" ht="15.75" customHeight="1"/>
    <row r="6" spans="1:35" ht="14.25" customHeight="1"/>
    <row r="7" spans="1:35" ht="21.75" customHeight="1"/>
    <row r="8" spans="1:35" ht="21.75" customHeight="1"/>
    <row r="9" spans="1:35" ht="19.5" customHeight="1">
      <c r="A9" s="2351"/>
      <c r="B9" s="2351"/>
      <c r="C9" s="2351"/>
      <c r="D9" s="2351"/>
      <c r="E9" s="2351"/>
      <c r="F9" s="2351"/>
      <c r="G9" s="633" t="s">
        <v>1424</v>
      </c>
      <c r="H9" s="2351"/>
      <c r="I9" s="2351"/>
      <c r="J9" s="2351"/>
      <c r="K9" s="2351"/>
      <c r="L9" s="2351"/>
      <c r="M9" s="2351"/>
      <c r="N9" s="2351"/>
      <c r="O9" s="2351"/>
      <c r="P9" s="2351"/>
      <c r="Q9" s="2351"/>
      <c r="R9" s="2351"/>
      <c r="S9" s="2351"/>
      <c r="T9" s="2351"/>
      <c r="U9" s="2351"/>
      <c r="V9" s="2351"/>
      <c r="W9" s="2351"/>
      <c r="X9" s="2351"/>
      <c r="Y9" s="2351"/>
      <c r="Z9" s="2351"/>
      <c r="AA9" s="2351"/>
      <c r="AB9" s="2351"/>
      <c r="AC9" s="2351"/>
      <c r="AD9" s="2351"/>
      <c r="AE9" s="2351"/>
    </row>
    <row r="10" spans="1:35" ht="13.5" thickBot="1">
      <c r="M10" s="524"/>
      <c r="O10" s="536"/>
      <c r="P10" s="536"/>
      <c r="Q10" s="536"/>
      <c r="R10" s="536"/>
      <c r="S10" s="536"/>
      <c r="T10" s="536"/>
      <c r="U10" s="536"/>
      <c r="V10" s="536"/>
      <c r="W10" s="536"/>
      <c r="X10" s="536"/>
      <c r="Y10" s="536"/>
      <c r="Z10" s="536"/>
      <c r="AA10" s="537" t="s">
        <v>885</v>
      </c>
      <c r="AB10" s="537"/>
      <c r="AC10" s="537"/>
      <c r="AD10" s="486"/>
      <c r="AE10" s="486"/>
    </row>
    <row r="11" spans="1:35" ht="18.75" customHeight="1" thickBot="1">
      <c r="C11" s="2499" t="s">
        <v>868</v>
      </c>
      <c r="D11" s="2496">
        <v>2007</v>
      </c>
      <c r="E11" s="2497"/>
      <c r="F11" s="2498"/>
      <c r="G11" s="2496">
        <v>2009</v>
      </c>
      <c r="H11" s="2497"/>
      <c r="I11" s="2498"/>
      <c r="J11" s="2496">
        <v>2010</v>
      </c>
      <c r="K11" s="2497"/>
      <c r="L11" s="2498"/>
      <c r="M11" s="2496">
        <v>2011</v>
      </c>
      <c r="N11" s="2497"/>
      <c r="O11" s="2498"/>
      <c r="P11" s="2496">
        <v>2012</v>
      </c>
      <c r="Q11" s="2497"/>
      <c r="R11" s="2498"/>
      <c r="S11" s="2496">
        <v>2013</v>
      </c>
      <c r="T11" s="2497"/>
      <c r="U11" s="2498"/>
      <c r="V11" s="2496">
        <v>2014</v>
      </c>
      <c r="W11" s="2497"/>
      <c r="X11" s="2498"/>
      <c r="Y11" s="2496" t="s">
        <v>869</v>
      </c>
      <c r="Z11" s="2497"/>
      <c r="AA11" s="2497"/>
      <c r="AB11" s="2497"/>
      <c r="AC11" s="2497"/>
      <c r="AD11" s="2498"/>
    </row>
    <row r="12" spans="1:35" ht="23.1" customHeight="1">
      <c r="C12" s="2500"/>
      <c r="D12" s="538" t="s">
        <v>870</v>
      </c>
      <c r="E12" s="539" t="s">
        <v>871</v>
      </c>
      <c r="F12" s="540" t="s">
        <v>872</v>
      </c>
      <c r="G12" s="538" t="s">
        <v>870</v>
      </c>
      <c r="H12" s="539" t="s">
        <v>871</v>
      </c>
      <c r="I12" s="540" t="s">
        <v>872</v>
      </c>
      <c r="J12" s="538" t="s">
        <v>870</v>
      </c>
      <c r="K12" s="539" t="s">
        <v>871</v>
      </c>
      <c r="L12" s="540" t="s">
        <v>872</v>
      </c>
      <c r="M12" s="538" t="s">
        <v>870</v>
      </c>
      <c r="N12" s="539" t="s">
        <v>871</v>
      </c>
      <c r="O12" s="541" t="s">
        <v>872</v>
      </c>
      <c r="P12" s="538" t="s">
        <v>870</v>
      </c>
      <c r="Q12" s="539" t="s">
        <v>871</v>
      </c>
      <c r="R12" s="540" t="s">
        <v>872</v>
      </c>
      <c r="S12" s="538" t="s">
        <v>870</v>
      </c>
      <c r="T12" s="539" t="s">
        <v>871</v>
      </c>
      <c r="U12" s="540" t="s">
        <v>872</v>
      </c>
      <c r="V12" s="538" t="s">
        <v>870</v>
      </c>
      <c r="W12" s="539" t="s">
        <v>871</v>
      </c>
      <c r="X12" s="540" t="s">
        <v>872</v>
      </c>
      <c r="Y12" s="542" t="s">
        <v>870</v>
      </c>
      <c r="Z12" s="543" t="s">
        <v>251</v>
      </c>
      <c r="AA12" s="543" t="s">
        <v>871</v>
      </c>
      <c r="AB12" s="543" t="s">
        <v>251</v>
      </c>
      <c r="AC12" s="543" t="s">
        <v>872</v>
      </c>
      <c r="AD12" s="541" t="s">
        <v>251</v>
      </c>
      <c r="AI12" s="654"/>
    </row>
    <row r="13" spans="1:35" ht="24" customHeight="1">
      <c r="C13" s="1904" t="s">
        <v>886</v>
      </c>
      <c r="D13" s="493">
        <v>24</v>
      </c>
      <c r="E13" s="494">
        <v>186</v>
      </c>
      <c r="F13" s="495">
        <v>5.1509999999999998</v>
      </c>
      <c r="G13" s="493">
        <v>33</v>
      </c>
      <c r="H13" s="494">
        <v>163</v>
      </c>
      <c r="I13" s="509">
        <v>2.0129999999999999</v>
      </c>
      <c r="J13" s="493">
        <v>26</v>
      </c>
      <c r="K13" s="494">
        <v>127</v>
      </c>
      <c r="L13" s="509">
        <v>1.4470000000000001</v>
      </c>
      <c r="M13" s="544">
        <v>47</v>
      </c>
      <c r="N13" s="545">
        <v>270</v>
      </c>
      <c r="O13" s="495">
        <v>3.8580000000000001</v>
      </c>
      <c r="P13" s="498">
        <v>54</v>
      </c>
      <c r="Q13" s="499">
        <v>277</v>
      </c>
      <c r="R13" s="546">
        <v>4.8159999999999998</v>
      </c>
      <c r="S13" s="498">
        <v>35</v>
      </c>
      <c r="T13" s="499">
        <v>186</v>
      </c>
      <c r="U13" s="546">
        <v>4.0621400000000003</v>
      </c>
      <c r="V13" s="2277">
        <f>1+1+3+1+20+1+21+2+1+2+1</f>
        <v>54</v>
      </c>
      <c r="W13" s="2278">
        <f>3+6+13+3+148+6+76+6+2+6+8</f>
        <v>277</v>
      </c>
      <c r="X13" s="2279">
        <v>9.4232469999999999</v>
      </c>
      <c r="Y13" s="657">
        <f>V13+S13+P13+M13+J13+G13</f>
        <v>249</v>
      </c>
      <c r="Z13" s="661">
        <v>35.200000000000003</v>
      </c>
      <c r="AA13" s="658">
        <f>H13+K13+N13+Q13+T13+W13</f>
        <v>1300</v>
      </c>
      <c r="AB13" s="661">
        <v>29.6</v>
      </c>
      <c r="AC13" s="659">
        <f>I13+L13+O13+R13+U13+X13</f>
        <v>25.619387</v>
      </c>
      <c r="AD13" s="1700">
        <v>27.8</v>
      </c>
      <c r="AF13" s="584"/>
      <c r="AG13" s="654"/>
    </row>
    <row r="14" spans="1:35" ht="24" customHeight="1">
      <c r="C14" s="1904" t="s">
        <v>887</v>
      </c>
      <c r="D14" s="493">
        <v>3</v>
      </c>
      <c r="E14" s="494">
        <v>25</v>
      </c>
      <c r="F14" s="496">
        <v>0.13600000000000001</v>
      </c>
      <c r="G14" s="493">
        <v>3</v>
      </c>
      <c r="H14" s="494">
        <v>38</v>
      </c>
      <c r="I14" s="509">
        <v>1.835</v>
      </c>
      <c r="J14" s="493">
        <v>3</v>
      </c>
      <c r="K14" s="494">
        <v>20</v>
      </c>
      <c r="L14" s="509">
        <v>0.24099999999999999</v>
      </c>
      <c r="M14" s="544">
        <v>5</v>
      </c>
      <c r="N14" s="545">
        <v>64</v>
      </c>
      <c r="O14" s="495">
        <v>1.653</v>
      </c>
      <c r="P14" s="498">
        <v>10</v>
      </c>
      <c r="Q14" s="499">
        <v>137</v>
      </c>
      <c r="R14" s="546">
        <v>10.659000000000001</v>
      </c>
      <c r="S14" s="498">
        <v>8</v>
      </c>
      <c r="T14" s="499">
        <v>76</v>
      </c>
      <c r="U14" s="546">
        <v>4.8339999999999996</v>
      </c>
      <c r="V14" s="2277">
        <v>11</v>
      </c>
      <c r="W14" s="2278">
        <v>219</v>
      </c>
      <c r="X14" s="2279">
        <v>7.8225009999999999</v>
      </c>
      <c r="Y14" s="657">
        <f t="shared" ref="Y14:Y19" si="0">V14+S14+P14+M14+J14+G14</f>
        <v>40</v>
      </c>
      <c r="Z14" s="661">
        <v>5.7</v>
      </c>
      <c r="AA14" s="658">
        <f t="shared" ref="AA14:AA19" si="1">H14+K14+N14+Q14+T14+W14</f>
        <v>554</v>
      </c>
      <c r="AB14" s="661">
        <v>12.6</v>
      </c>
      <c r="AC14" s="659">
        <f t="shared" ref="AC14:AC19" si="2">I14+L14+O14+R14+U14+X14</f>
        <v>27.044501</v>
      </c>
      <c r="AD14" s="1700">
        <v>29.3</v>
      </c>
      <c r="AF14" s="584"/>
      <c r="AG14" s="654"/>
    </row>
    <row r="15" spans="1:35" ht="24" customHeight="1">
      <c r="C15" s="1904" t="s">
        <v>888</v>
      </c>
      <c r="D15" s="493">
        <v>20</v>
      </c>
      <c r="E15" s="494">
        <v>122</v>
      </c>
      <c r="F15" s="496">
        <v>0.89700000000000002</v>
      </c>
      <c r="G15" s="493">
        <v>26</v>
      </c>
      <c r="H15" s="494">
        <v>173</v>
      </c>
      <c r="I15" s="497">
        <v>2.0950000000000002</v>
      </c>
      <c r="J15" s="493">
        <v>35</v>
      </c>
      <c r="K15" s="494">
        <v>242</v>
      </c>
      <c r="L15" s="497">
        <v>2.573</v>
      </c>
      <c r="M15" s="544">
        <v>34</v>
      </c>
      <c r="N15" s="545">
        <v>187</v>
      </c>
      <c r="O15" s="496">
        <v>2.0270000000000001</v>
      </c>
      <c r="P15" s="498">
        <v>30</v>
      </c>
      <c r="Q15" s="499">
        <v>216</v>
      </c>
      <c r="R15" s="546">
        <v>2.468</v>
      </c>
      <c r="S15" s="498">
        <v>26</v>
      </c>
      <c r="T15" s="499">
        <v>149</v>
      </c>
      <c r="U15" s="546">
        <v>2.0193650000000001</v>
      </c>
      <c r="V15" s="2277">
        <v>23</v>
      </c>
      <c r="W15" s="2278">
        <v>130</v>
      </c>
      <c r="X15" s="2279">
        <v>3.3747440000000002</v>
      </c>
      <c r="Y15" s="657">
        <f t="shared" si="0"/>
        <v>174</v>
      </c>
      <c r="Z15" s="661">
        <v>24.6</v>
      </c>
      <c r="AA15" s="658">
        <f t="shared" si="1"/>
        <v>1097</v>
      </c>
      <c r="AB15" s="661">
        <v>24.9</v>
      </c>
      <c r="AC15" s="659">
        <f t="shared" si="2"/>
        <v>14.557109000000001</v>
      </c>
      <c r="AD15" s="1700">
        <v>15.8</v>
      </c>
      <c r="AF15" s="584"/>
      <c r="AG15" s="654"/>
    </row>
    <row r="16" spans="1:35" ht="24" customHeight="1">
      <c r="C16" s="1905" t="s">
        <v>889</v>
      </c>
      <c r="D16" s="547">
        <v>6</v>
      </c>
      <c r="E16" s="548">
        <v>48</v>
      </c>
      <c r="F16" s="506">
        <v>0.17299999999999999</v>
      </c>
      <c r="G16" s="503">
        <v>6</v>
      </c>
      <c r="H16" s="504">
        <v>39</v>
      </c>
      <c r="I16" s="507">
        <v>0.35899999999999999</v>
      </c>
      <c r="J16" s="503">
        <v>3</v>
      </c>
      <c r="K16" s="504">
        <v>32</v>
      </c>
      <c r="L16" s="507">
        <v>7.9000000000000001E-2</v>
      </c>
      <c r="M16" s="549">
        <v>7</v>
      </c>
      <c r="N16" s="550">
        <v>96</v>
      </c>
      <c r="O16" s="506">
        <v>0.107</v>
      </c>
      <c r="P16" s="510">
        <v>8</v>
      </c>
      <c r="Q16" s="511">
        <v>96</v>
      </c>
      <c r="R16" s="551">
        <v>0.29299999999999998</v>
      </c>
      <c r="S16" s="510">
        <v>5</v>
      </c>
      <c r="T16" s="511">
        <v>13</v>
      </c>
      <c r="U16" s="551">
        <f>0.137+0.014</f>
        <v>0.15100000000000002</v>
      </c>
      <c r="V16" s="2280">
        <v>3</v>
      </c>
      <c r="W16" s="2281">
        <v>16</v>
      </c>
      <c r="X16" s="2282">
        <v>0.254</v>
      </c>
      <c r="Y16" s="657">
        <f t="shared" si="0"/>
        <v>32</v>
      </c>
      <c r="Z16" s="661">
        <v>4.5</v>
      </c>
      <c r="AA16" s="658">
        <f t="shared" si="1"/>
        <v>292</v>
      </c>
      <c r="AB16" s="661">
        <v>6.6</v>
      </c>
      <c r="AC16" s="659">
        <f t="shared" si="2"/>
        <v>1.2430000000000001</v>
      </c>
      <c r="AD16" s="1701">
        <v>1.3</v>
      </c>
      <c r="AF16" s="584"/>
      <c r="AG16" s="654"/>
    </row>
    <row r="17" spans="3:34" ht="24" customHeight="1">
      <c r="C17" s="1904" t="s">
        <v>890</v>
      </c>
      <c r="D17" s="493" t="s">
        <v>212</v>
      </c>
      <c r="E17" s="494" t="s">
        <v>212</v>
      </c>
      <c r="F17" s="495" t="s">
        <v>212</v>
      </c>
      <c r="G17" s="493">
        <v>0</v>
      </c>
      <c r="H17" s="494">
        <v>0</v>
      </c>
      <c r="I17" s="509">
        <v>0</v>
      </c>
      <c r="J17" s="493">
        <v>2</v>
      </c>
      <c r="K17" s="494">
        <v>11</v>
      </c>
      <c r="L17" s="509">
        <v>9.4E-2</v>
      </c>
      <c r="M17" s="544">
        <v>0</v>
      </c>
      <c r="N17" s="545">
        <v>0</v>
      </c>
      <c r="O17" s="495">
        <v>0</v>
      </c>
      <c r="P17" s="498">
        <v>1</v>
      </c>
      <c r="Q17" s="499">
        <v>14</v>
      </c>
      <c r="R17" s="552">
        <v>0.66</v>
      </c>
      <c r="S17" s="498">
        <v>2</v>
      </c>
      <c r="T17" s="499">
        <v>10</v>
      </c>
      <c r="U17" s="552">
        <v>0.19700000000000001</v>
      </c>
      <c r="V17" s="2277">
        <v>1</v>
      </c>
      <c r="W17" s="2278">
        <v>6</v>
      </c>
      <c r="X17" s="2283">
        <v>4.5855E-2</v>
      </c>
      <c r="Y17" s="657">
        <f t="shared" si="0"/>
        <v>6</v>
      </c>
      <c r="Z17" s="661">
        <v>0.8</v>
      </c>
      <c r="AA17" s="658">
        <f t="shared" si="1"/>
        <v>41</v>
      </c>
      <c r="AB17" s="661">
        <v>0.9</v>
      </c>
      <c r="AC17" s="659">
        <f t="shared" si="2"/>
        <v>0.99685500000000005</v>
      </c>
      <c r="AD17" s="1700">
        <v>1.1000000000000001</v>
      </c>
      <c r="AF17" s="584"/>
      <c r="AG17" s="654"/>
      <c r="AH17" s="652"/>
    </row>
    <row r="18" spans="3:34" ht="24" customHeight="1" thickBot="1">
      <c r="C18" s="1904" t="s">
        <v>891</v>
      </c>
      <c r="D18" s="493">
        <v>30</v>
      </c>
      <c r="E18" s="494">
        <v>169</v>
      </c>
      <c r="F18" s="495">
        <v>0.94699999999999995</v>
      </c>
      <c r="G18" s="493">
        <v>33</v>
      </c>
      <c r="H18" s="494">
        <v>173</v>
      </c>
      <c r="I18" s="509">
        <v>0.89300000000000002</v>
      </c>
      <c r="J18" s="493">
        <v>31</v>
      </c>
      <c r="K18" s="494">
        <v>184</v>
      </c>
      <c r="L18" s="509">
        <v>1.2949999999999999</v>
      </c>
      <c r="M18" s="544">
        <v>28</v>
      </c>
      <c r="N18" s="545">
        <v>147</v>
      </c>
      <c r="O18" s="495">
        <v>1.661</v>
      </c>
      <c r="P18" s="498">
        <v>54</v>
      </c>
      <c r="Q18" s="499">
        <v>283</v>
      </c>
      <c r="R18" s="546">
        <v>3.0779999999999998</v>
      </c>
      <c r="S18" s="498">
        <v>34</v>
      </c>
      <c r="T18" s="499">
        <v>166</v>
      </c>
      <c r="U18" s="546">
        <v>8.0439989999999995</v>
      </c>
      <c r="V18" s="2277">
        <v>26</v>
      </c>
      <c r="W18" s="2278">
        <v>160</v>
      </c>
      <c r="X18" s="2279">
        <v>7.7354000000000003</v>
      </c>
      <c r="Y18" s="1719">
        <f t="shared" si="0"/>
        <v>206</v>
      </c>
      <c r="Z18" s="661">
        <v>29.1</v>
      </c>
      <c r="AA18" s="1369">
        <f t="shared" si="1"/>
        <v>1113</v>
      </c>
      <c r="AB18" s="661">
        <v>25.3</v>
      </c>
      <c r="AC18" s="1721">
        <f t="shared" si="2"/>
        <v>22.706398999999998</v>
      </c>
      <c r="AD18" s="1702">
        <v>24.6</v>
      </c>
      <c r="AF18" s="584"/>
      <c r="AG18" s="654"/>
      <c r="AH18" s="652"/>
    </row>
    <row r="19" spans="3:34" ht="24" customHeight="1" thickBot="1">
      <c r="C19" s="1903" t="s">
        <v>248</v>
      </c>
      <c r="D19" s="517">
        <f>SUM(D13:D16)</f>
        <v>53</v>
      </c>
      <c r="E19" s="518">
        <v>550</v>
      </c>
      <c r="F19" s="519">
        <v>7.3040000000000003</v>
      </c>
      <c r="G19" s="517">
        <f t="shared" ref="G19:U19" si="3">SUM(G13:G18)</f>
        <v>101</v>
      </c>
      <c r="H19" s="518">
        <f t="shared" si="3"/>
        <v>586</v>
      </c>
      <c r="I19" s="554">
        <f t="shared" si="3"/>
        <v>7.1949999999999994</v>
      </c>
      <c r="J19" s="517">
        <f t="shared" si="3"/>
        <v>100</v>
      </c>
      <c r="K19" s="518">
        <f t="shared" si="3"/>
        <v>616</v>
      </c>
      <c r="L19" s="554">
        <f t="shared" si="3"/>
        <v>5.7290000000000001</v>
      </c>
      <c r="M19" s="555">
        <f t="shared" si="3"/>
        <v>121</v>
      </c>
      <c r="N19" s="556">
        <f t="shared" si="3"/>
        <v>764</v>
      </c>
      <c r="O19" s="557">
        <f t="shared" si="3"/>
        <v>9.3060000000000009</v>
      </c>
      <c r="P19" s="517">
        <f t="shared" si="3"/>
        <v>157</v>
      </c>
      <c r="Q19" s="518">
        <f t="shared" si="3"/>
        <v>1023</v>
      </c>
      <c r="R19" s="554">
        <f t="shared" si="3"/>
        <v>21.974</v>
      </c>
      <c r="S19" s="517">
        <f t="shared" si="3"/>
        <v>110</v>
      </c>
      <c r="T19" s="518">
        <f t="shared" si="3"/>
        <v>600</v>
      </c>
      <c r="U19" s="554">
        <f t="shared" si="3"/>
        <v>19.307503999999998</v>
      </c>
      <c r="V19" s="2284">
        <f t="shared" ref="V19:X19" si="4">SUM(V13:V18)</f>
        <v>118</v>
      </c>
      <c r="W19" s="2285">
        <f t="shared" si="4"/>
        <v>808</v>
      </c>
      <c r="X19" s="2286">
        <f t="shared" si="4"/>
        <v>28.655746999999998</v>
      </c>
      <c r="Y19" s="1718">
        <f t="shared" si="0"/>
        <v>707</v>
      </c>
      <c r="Z19" s="558">
        <v>100</v>
      </c>
      <c r="AA19" s="1720">
        <f t="shared" si="1"/>
        <v>4397</v>
      </c>
      <c r="AB19" s="558">
        <v>100</v>
      </c>
      <c r="AC19" s="1722">
        <f t="shared" si="2"/>
        <v>92.167250999999993</v>
      </c>
      <c r="AD19" s="559">
        <v>100</v>
      </c>
    </row>
    <row r="20" spans="3:34">
      <c r="Y20" s="1717"/>
      <c r="AA20" s="1717"/>
      <c r="AC20" s="1717"/>
      <c r="AD20" s="1717"/>
    </row>
    <row r="21" spans="3:34">
      <c r="C21" s="485" t="s">
        <v>892</v>
      </c>
    </row>
    <row r="22" spans="3:34">
      <c r="J22" s="560"/>
      <c r="K22" s="560"/>
      <c r="L22" s="560"/>
      <c r="M22" s="560"/>
      <c r="N22" s="560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  <c r="AA22" s="532"/>
      <c r="AD22" s="654"/>
    </row>
    <row r="23" spans="3:34">
      <c r="K23" s="560"/>
      <c r="L23" s="560"/>
      <c r="M23" s="560"/>
      <c r="N23" s="560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528"/>
      <c r="AA23" s="528"/>
      <c r="AB23" s="525"/>
    </row>
    <row r="24" spans="3:34">
      <c r="K24" s="560"/>
      <c r="L24" s="560"/>
      <c r="M24" s="560"/>
      <c r="N24" s="560"/>
      <c r="O24" s="528"/>
      <c r="P24" s="528"/>
      <c r="Q24" s="528"/>
      <c r="R24" s="528"/>
      <c r="S24" s="528"/>
      <c r="T24" s="528"/>
      <c r="U24" s="528"/>
      <c r="V24" s="528"/>
      <c r="W24" s="528"/>
      <c r="X24" s="528"/>
      <c r="Y24" s="528"/>
      <c r="Z24" s="528"/>
      <c r="AA24" s="528"/>
      <c r="AD24" s="584"/>
    </row>
    <row r="25" spans="3:34">
      <c r="K25" s="560"/>
      <c r="L25" s="560"/>
      <c r="M25" s="561"/>
      <c r="N25" s="561"/>
      <c r="O25" s="528"/>
      <c r="P25" s="528"/>
      <c r="Q25" s="528"/>
      <c r="R25" s="528"/>
      <c r="S25" s="528"/>
      <c r="T25" s="528"/>
      <c r="U25" s="528"/>
      <c r="V25" s="528"/>
      <c r="W25" s="528"/>
      <c r="X25" s="528"/>
    </row>
    <row r="26" spans="3:34">
      <c r="K26" s="560"/>
      <c r="L26" s="561"/>
      <c r="M26" s="561"/>
      <c r="N26" s="561"/>
      <c r="O26" s="528"/>
      <c r="P26" s="528"/>
      <c r="Q26" s="528"/>
      <c r="R26" s="528"/>
      <c r="S26" s="528"/>
      <c r="T26" s="528"/>
      <c r="U26" s="528"/>
      <c r="V26" s="528"/>
      <c r="W26" s="528"/>
      <c r="X26" s="528"/>
    </row>
    <row r="27" spans="3:34">
      <c r="K27" s="561"/>
      <c r="L27" s="561"/>
      <c r="M27" s="561"/>
      <c r="N27" s="561"/>
      <c r="O27" s="528"/>
      <c r="P27" s="528"/>
      <c r="Q27" s="528"/>
      <c r="R27" s="528"/>
      <c r="S27" s="528"/>
      <c r="T27" s="528"/>
      <c r="U27" s="528"/>
      <c r="V27" s="528"/>
      <c r="W27" s="528"/>
      <c r="X27" s="528"/>
    </row>
    <row r="28" spans="3:34">
      <c r="K28" s="560"/>
      <c r="L28" s="560"/>
      <c r="M28" s="560"/>
      <c r="N28" s="560"/>
      <c r="O28" s="528"/>
      <c r="P28" s="528"/>
      <c r="Q28" s="528"/>
      <c r="R28" s="528"/>
      <c r="S28" s="528"/>
      <c r="T28" s="528"/>
      <c r="U28" s="528"/>
      <c r="V28" s="528"/>
      <c r="W28" s="528"/>
      <c r="X28" s="528"/>
    </row>
  </sheetData>
  <mergeCells count="9">
    <mergeCell ref="P11:R11"/>
    <mergeCell ref="V11:X11"/>
    <mergeCell ref="Y11:AD11"/>
    <mergeCell ref="S11:U11"/>
    <mergeCell ref="C11:C12"/>
    <mergeCell ref="D11:F11"/>
    <mergeCell ref="G11:I11"/>
    <mergeCell ref="J11:L11"/>
    <mergeCell ref="M11:O11"/>
  </mergeCells>
  <phoneticPr fontId="128" type="noConversion"/>
  <printOptions horizontalCentered="1" verticalCentered="1"/>
  <pageMargins left="0" right="0" top="0" bottom="0" header="0.18" footer="0.51181102362204722"/>
  <pageSetup paperSize="9" scale="82" orientation="landscape" horizontalDpi="360" verticalDpi="36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AF32"/>
  <sheetViews>
    <sheetView topLeftCell="A19" workbookViewId="0">
      <selection activeCell="E9" sqref="E9"/>
    </sheetView>
  </sheetViews>
  <sheetFormatPr baseColWidth="10" defaultColWidth="11.42578125" defaultRowHeight="12.75"/>
  <cols>
    <col min="1" max="1" width="20.42578125" style="484" customWidth="1"/>
    <col min="2" max="2" width="0.28515625" style="484" hidden="1" customWidth="1"/>
    <col min="3" max="3" width="6.42578125" style="484" hidden="1" customWidth="1"/>
    <col min="4" max="4" width="6.85546875" style="484" hidden="1" customWidth="1"/>
    <col min="5" max="7" width="6.28515625" style="484" customWidth="1"/>
    <col min="8" max="8" width="7" style="484" customWidth="1"/>
    <col min="9" max="20" width="6.28515625" style="484" customWidth="1"/>
    <col min="21" max="21" width="5.42578125" style="484" bestFit="1" customWidth="1"/>
    <col min="22" max="22" width="6.28515625" style="484" customWidth="1"/>
    <col min="23" max="23" width="5.42578125" style="484" bestFit="1" customWidth="1"/>
    <col min="24" max="24" width="6.28515625" style="484" customWidth="1"/>
    <col min="25" max="25" width="5.7109375" style="484" customWidth="1"/>
    <col min="26" max="26" width="7.42578125" style="484" customWidth="1"/>
    <col min="27" max="27" width="7" style="484" customWidth="1"/>
    <col min="28" max="28" width="10" style="484" customWidth="1"/>
    <col min="29" max="259" width="11.42578125" style="484"/>
    <col min="260" max="260" width="22" style="484" customWidth="1"/>
    <col min="261" max="261" width="6" style="484" customWidth="1"/>
    <col min="262" max="262" width="6.42578125" style="484" customWidth="1"/>
    <col min="263" max="263" width="6.85546875" style="484" customWidth="1"/>
    <col min="264" max="266" width="6.42578125" style="484" customWidth="1"/>
    <col min="267" max="267" width="6.28515625" style="484" customWidth="1"/>
    <col min="268" max="269" width="6.42578125" style="484" customWidth="1"/>
    <col min="270" max="270" width="6.28515625" style="484" customWidth="1"/>
    <col min="271" max="271" width="7.42578125" style="484" customWidth="1"/>
    <col min="272" max="278" width="6.7109375" style="484" customWidth="1"/>
    <col min="279" max="279" width="6.85546875" style="484" customWidth="1"/>
    <col min="280" max="280" width="6.140625" style="484" customWidth="1"/>
    <col min="281" max="281" width="6.7109375" style="484" customWidth="1"/>
    <col min="282" max="282" width="7.42578125" style="484" customWidth="1"/>
    <col min="283" max="283" width="7" style="484" customWidth="1"/>
    <col min="284" max="284" width="6.42578125" style="484" customWidth="1"/>
    <col min="285" max="515" width="11.42578125" style="484"/>
    <col min="516" max="516" width="22" style="484" customWidth="1"/>
    <col min="517" max="517" width="6" style="484" customWidth="1"/>
    <col min="518" max="518" width="6.42578125" style="484" customWidth="1"/>
    <col min="519" max="519" width="6.85546875" style="484" customWidth="1"/>
    <col min="520" max="522" width="6.42578125" style="484" customWidth="1"/>
    <col min="523" max="523" width="6.28515625" style="484" customWidth="1"/>
    <col min="524" max="525" width="6.42578125" style="484" customWidth="1"/>
    <col min="526" max="526" width="6.28515625" style="484" customWidth="1"/>
    <col min="527" max="527" width="7.42578125" style="484" customWidth="1"/>
    <col min="528" max="534" width="6.7109375" style="484" customWidth="1"/>
    <col min="535" max="535" width="6.85546875" style="484" customWidth="1"/>
    <col min="536" max="536" width="6.140625" style="484" customWidth="1"/>
    <col min="537" max="537" width="6.7109375" style="484" customWidth="1"/>
    <col min="538" max="538" width="7.42578125" style="484" customWidth="1"/>
    <col min="539" max="539" width="7" style="484" customWidth="1"/>
    <col min="540" max="540" width="6.42578125" style="484" customWidth="1"/>
    <col min="541" max="771" width="11.42578125" style="484"/>
    <col min="772" max="772" width="22" style="484" customWidth="1"/>
    <col min="773" max="773" width="6" style="484" customWidth="1"/>
    <col min="774" max="774" width="6.42578125" style="484" customWidth="1"/>
    <col min="775" max="775" width="6.85546875" style="484" customWidth="1"/>
    <col min="776" max="778" width="6.42578125" style="484" customWidth="1"/>
    <col min="779" max="779" width="6.28515625" style="484" customWidth="1"/>
    <col min="780" max="781" width="6.42578125" style="484" customWidth="1"/>
    <col min="782" max="782" width="6.28515625" style="484" customWidth="1"/>
    <col min="783" max="783" width="7.42578125" style="484" customWidth="1"/>
    <col min="784" max="790" width="6.7109375" style="484" customWidth="1"/>
    <col min="791" max="791" width="6.85546875" style="484" customWidth="1"/>
    <col min="792" max="792" width="6.140625" style="484" customWidth="1"/>
    <col min="793" max="793" width="6.7109375" style="484" customWidth="1"/>
    <col min="794" max="794" width="7.42578125" style="484" customWidth="1"/>
    <col min="795" max="795" width="7" style="484" customWidth="1"/>
    <col min="796" max="796" width="6.42578125" style="484" customWidth="1"/>
    <col min="797" max="1027" width="11.42578125" style="484"/>
    <col min="1028" max="1028" width="22" style="484" customWidth="1"/>
    <col min="1029" max="1029" width="6" style="484" customWidth="1"/>
    <col min="1030" max="1030" width="6.42578125" style="484" customWidth="1"/>
    <col min="1031" max="1031" width="6.85546875" style="484" customWidth="1"/>
    <col min="1032" max="1034" width="6.42578125" style="484" customWidth="1"/>
    <col min="1035" max="1035" width="6.28515625" style="484" customWidth="1"/>
    <col min="1036" max="1037" width="6.42578125" style="484" customWidth="1"/>
    <col min="1038" max="1038" width="6.28515625" style="484" customWidth="1"/>
    <col min="1039" max="1039" width="7.42578125" style="484" customWidth="1"/>
    <col min="1040" max="1046" width="6.7109375" style="484" customWidth="1"/>
    <col min="1047" max="1047" width="6.85546875" style="484" customWidth="1"/>
    <col min="1048" max="1048" width="6.140625" style="484" customWidth="1"/>
    <col min="1049" max="1049" width="6.7109375" style="484" customWidth="1"/>
    <col min="1050" max="1050" width="7.42578125" style="484" customWidth="1"/>
    <col min="1051" max="1051" width="7" style="484" customWidth="1"/>
    <col min="1052" max="1052" width="6.42578125" style="484" customWidth="1"/>
    <col min="1053" max="1283" width="11.42578125" style="484"/>
    <col min="1284" max="1284" width="22" style="484" customWidth="1"/>
    <col min="1285" max="1285" width="6" style="484" customWidth="1"/>
    <col min="1286" max="1286" width="6.42578125" style="484" customWidth="1"/>
    <col min="1287" max="1287" width="6.85546875" style="484" customWidth="1"/>
    <col min="1288" max="1290" width="6.42578125" style="484" customWidth="1"/>
    <col min="1291" max="1291" width="6.28515625" style="484" customWidth="1"/>
    <col min="1292" max="1293" width="6.42578125" style="484" customWidth="1"/>
    <col min="1294" max="1294" width="6.28515625" style="484" customWidth="1"/>
    <col min="1295" max="1295" width="7.42578125" style="484" customWidth="1"/>
    <col min="1296" max="1302" width="6.7109375" style="484" customWidth="1"/>
    <col min="1303" max="1303" width="6.85546875" style="484" customWidth="1"/>
    <col min="1304" max="1304" width="6.140625" style="484" customWidth="1"/>
    <col min="1305" max="1305" width="6.7109375" style="484" customWidth="1"/>
    <col min="1306" max="1306" width="7.42578125" style="484" customWidth="1"/>
    <col min="1307" max="1307" width="7" style="484" customWidth="1"/>
    <col min="1308" max="1308" width="6.42578125" style="484" customWidth="1"/>
    <col min="1309" max="1539" width="11.42578125" style="484"/>
    <col min="1540" max="1540" width="22" style="484" customWidth="1"/>
    <col min="1541" max="1541" width="6" style="484" customWidth="1"/>
    <col min="1542" max="1542" width="6.42578125" style="484" customWidth="1"/>
    <col min="1543" max="1543" width="6.85546875" style="484" customWidth="1"/>
    <col min="1544" max="1546" width="6.42578125" style="484" customWidth="1"/>
    <col min="1547" max="1547" width="6.28515625" style="484" customWidth="1"/>
    <col min="1548" max="1549" width="6.42578125" style="484" customWidth="1"/>
    <col min="1550" max="1550" width="6.28515625" style="484" customWidth="1"/>
    <col min="1551" max="1551" width="7.42578125" style="484" customWidth="1"/>
    <col min="1552" max="1558" width="6.7109375" style="484" customWidth="1"/>
    <col min="1559" max="1559" width="6.85546875" style="484" customWidth="1"/>
    <col min="1560" max="1560" width="6.140625" style="484" customWidth="1"/>
    <col min="1561" max="1561" width="6.7109375" style="484" customWidth="1"/>
    <col min="1562" max="1562" width="7.42578125" style="484" customWidth="1"/>
    <col min="1563" max="1563" width="7" style="484" customWidth="1"/>
    <col min="1564" max="1564" width="6.42578125" style="484" customWidth="1"/>
    <col min="1565" max="1795" width="11.42578125" style="484"/>
    <col min="1796" max="1796" width="22" style="484" customWidth="1"/>
    <col min="1797" max="1797" width="6" style="484" customWidth="1"/>
    <col min="1798" max="1798" width="6.42578125" style="484" customWidth="1"/>
    <col min="1799" max="1799" width="6.85546875" style="484" customWidth="1"/>
    <col min="1800" max="1802" width="6.42578125" style="484" customWidth="1"/>
    <col min="1803" max="1803" width="6.28515625" style="484" customWidth="1"/>
    <col min="1804" max="1805" width="6.42578125" style="484" customWidth="1"/>
    <col min="1806" max="1806" width="6.28515625" style="484" customWidth="1"/>
    <col min="1807" max="1807" width="7.42578125" style="484" customWidth="1"/>
    <col min="1808" max="1814" width="6.7109375" style="484" customWidth="1"/>
    <col min="1815" max="1815" width="6.85546875" style="484" customWidth="1"/>
    <col min="1816" max="1816" width="6.140625" style="484" customWidth="1"/>
    <col min="1817" max="1817" width="6.7109375" style="484" customWidth="1"/>
    <col min="1818" max="1818" width="7.42578125" style="484" customWidth="1"/>
    <col min="1819" max="1819" width="7" style="484" customWidth="1"/>
    <col min="1820" max="1820" width="6.42578125" style="484" customWidth="1"/>
    <col min="1821" max="2051" width="11.42578125" style="484"/>
    <col min="2052" max="2052" width="22" style="484" customWidth="1"/>
    <col min="2053" max="2053" width="6" style="484" customWidth="1"/>
    <col min="2054" max="2054" width="6.42578125" style="484" customWidth="1"/>
    <col min="2055" max="2055" width="6.85546875" style="484" customWidth="1"/>
    <col min="2056" max="2058" width="6.42578125" style="484" customWidth="1"/>
    <col min="2059" max="2059" width="6.28515625" style="484" customWidth="1"/>
    <col min="2060" max="2061" width="6.42578125" style="484" customWidth="1"/>
    <col min="2062" max="2062" width="6.28515625" style="484" customWidth="1"/>
    <col min="2063" max="2063" width="7.42578125" style="484" customWidth="1"/>
    <col min="2064" max="2070" width="6.7109375" style="484" customWidth="1"/>
    <col min="2071" max="2071" width="6.85546875" style="484" customWidth="1"/>
    <col min="2072" max="2072" width="6.140625" style="484" customWidth="1"/>
    <col min="2073" max="2073" width="6.7109375" style="484" customWidth="1"/>
    <col min="2074" max="2074" width="7.42578125" style="484" customWidth="1"/>
    <col min="2075" max="2075" width="7" style="484" customWidth="1"/>
    <col min="2076" max="2076" width="6.42578125" style="484" customWidth="1"/>
    <col min="2077" max="2307" width="11.42578125" style="484"/>
    <col min="2308" max="2308" width="22" style="484" customWidth="1"/>
    <col min="2309" max="2309" width="6" style="484" customWidth="1"/>
    <col min="2310" max="2310" width="6.42578125" style="484" customWidth="1"/>
    <col min="2311" max="2311" width="6.85546875" style="484" customWidth="1"/>
    <col min="2312" max="2314" width="6.42578125" style="484" customWidth="1"/>
    <col min="2315" max="2315" width="6.28515625" style="484" customWidth="1"/>
    <col min="2316" max="2317" width="6.42578125" style="484" customWidth="1"/>
    <col min="2318" max="2318" width="6.28515625" style="484" customWidth="1"/>
    <col min="2319" max="2319" width="7.42578125" style="484" customWidth="1"/>
    <col min="2320" max="2326" width="6.7109375" style="484" customWidth="1"/>
    <col min="2327" max="2327" width="6.85546875" style="484" customWidth="1"/>
    <col min="2328" max="2328" width="6.140625" style="484" customWidth="1"/>
    <col min="2329" max="2329" width="6.7109375" style="484" customWidth="1"/>
    <col min="2330" max="2330" width="7.42578125" style="484" customWidth="1"/>
    <col min="2331" max="2331" width="7" style="484" customWidth="1"/>
    <col min="2332" max="2332" width="6.42578125" style="484" customWidth="1"/>
    <col min="2333" max="2563" width="11.42578125" style="484"/>
    <col min="2564" max="2564" width="22" style="484" customWidth="1"/>
    <col min="2565" max="2565" width="6" style="484" customWidth="1"/>
    <col min="2566" max="2566" width="6.42578125" style="484" customWidth="1"/>
    <col min="2567" max="2567" width="6.85546875" style="484" customWidth="1"/>
    <col min="2568" max="2570" width="6.42578125" style="484" customWidth="1"/>
    <col min="2571" max="2571" width="6.28515625" style="484" customWidth="1"/>
    <col min="2572" max="2573" width="6.42578125" style="484" customWidth="1"/>
    <col min="2574" max="2574" width="6.28515625" style="484" customWidth="1"/>
    <col min="2575" max="2575" width="7.42578125" style="484" customWidth="1"/>
    <col min="2576" max="2582" width="6.7109375" style="484" customWidth="1"/>
    <col min="2583" max="2583" width="6.85546875" style="484" customWidth="1"/>
    <col min="2584" max="2584" width="6.140625" style="484" customWidth="1"/>
    <col min="2585" max="2585" width="6.7109375" style="484" customWidth="1"/>
    <col min="2586" max="2586" width="7.42578125" style="484" customWidth="1"/>
    <col min="2587" max="2587" width="7" style="484" customWidth="1"/>
    <col min="2588" max="2588" width="6.42578125" style="484" customWidth="1"/>
    <col min="2589" max="2819" width="11.42578125" style="484"/>
    <col min="2820" max="2820" width="22" style="484" customWidth="1"/>
    <col min="2821" max="2821" width="6" style="484" customWidth="1"/>
    <col min="2822" max="2822" width="6.42578125" style="484" customWidth="1"/>
    <col min="2823" max="2823" width="6.85546875" style="484" customWidth="1"/>
    <col min="2824" max="2826" width="6.42578125" style="484" customWidth="1"/>
    <col min="2827" max="2827" width="6.28515625" style="484" customWidth="1"/>
    <col min="2828" max="2829" width="6.42578125" style="484" customWidth="1"/>
    <col min="2830" max="2830" width="6.28515625" style="484" customWidth="1"/>
    <col min="2831" max="2831" width="7.42578125" style="484" customWidth="1"/>
    <col min="2832" max="2838" width="6.7109375" style="484" customWidth="1"/>
    <col min="2839" max="2839" width="6.85546875" style="484" customWidth="1"/>
    <col min="2840" max="2840" width="6.140625" style="484" customWidth="1"/>
    <col min="2841" max="2841" width="6.7109375" style="484" customWidth="1"/>
    <col min="2842" max="2842" width="7.42578125" style="484" customWidth="1"/>
    <col min="2843" max="2843" width="7" style="484" customWidth="1"/>
    <col min="2844" max="2844" width="6.42578125" style="484" customWidth="1"/>
    <col min="2845" max="3075" width="11.42578125" style="484"/>
    <col min="3076" max="3076" width="22" style="484" customWidth="1"/>
    <col min="3077" max="3077" width="6" style="484" customWidth="1"/>
    <col min="3078" max="3078" width="6.42578125" style="484" customWidth="1"/>
    <col min="3079" max="3079" width="6.85546875" style="484" customWidth="1"/>
    <col min="3080" max="3082" width="6.42578125" style="484" customWidth="1"/>
    <col min="3083" max="3083" width="6.28515625" style="484" customWidth="1"/>
    <col min="3084" max="3085" width="6.42578125" style="484" customWidth="1"/>
    <col min="3086" max="3086" width="6.28515625" style="484" customWidth="1"/>
    <col min="3087" max="3087" width="7.42578125" style="484" customWidth="1"/>
    <col min="3088" max="3094" width="6.7109375" style="484" customWidth="1"/>
    <col min="3095" max="3095" width="6.85546875" style="484" customWidth="1"/>
    <col min="3096" max="3096" width="6.140625" style="484" customWidth="1"/>
    <col min="3097" max="3097" width="6.7109375" style="484" customWidth="1"/>
    <col min="3098" max="3098" width="7.42578125" style="484" customWidth="1"/>
    <col min="3099" max="3099" width="7" style="484" customWidth="1"/>
    <col min="3100" max="3100" width="6.42578125" style="484" customWidth="1"/>
    <col min="3101" max="3331" width="11.42578125" style="484"/>
    <col min="3332" max="3332" width="22" style="484" customWidth="1"/>
    <col min="3333" max="3333" width="6" style="484" customWidth="1"/>
    <col min="3334" max="3334" width="6.42578125" style="484" customWidth="1"/>
    <col min="3335" max="3335" width="6.85546875" style="484" customWidth="1"/>
    <col min="3336" max="3338" width="6.42578125" style="484" customWidth="1"/>
    <col min="3339" max="3339" width="6.28515625" style="484" customWidth="1"/>
    <col min="3340" max="3341" width="6.42578125" style="484" customWidth="1"/>
    <col min="3342" max="3342" width="6.28515625" style="484" customWidth="1"/>
    <col min="3343" max="3343" width="7.42578125" style="484" customWidth="1"/>
    <col min="3344" max="3350" width="6.7109375" style="484" customWidth="1"/>
    <col min="3351" max="3351" width="6.85546875" style="484" customWidth="1"/>
    <col min="3352" max="3352" width="6.140625" style="484" customWidth="1"/>
    <col min="3353" max="3353" width="6.7109375" style="484" customWidth="1"/>
    <col min="3354" max="3354" width="7.42578125" style="484" customWidth="1"/>
    <col min="3355" max="3355" width="7" style="484" customWidth="1"/>
    <col min="3356" max="3356" width="6.42578125" style="484" customWidth="1"/>
    <col min="3357" max="3587" width="11.42578125" style="484"/>
    <col min="3588" max="3588" width="22" style="484" customWidth="1"/>
    <col min="3589" max="3589" width="6" style="484" customWidth="1"/>
    <col min="3590" max="3590" width="6.42578125" style="484" customWidth="1"/>
    <col min="3591" max="3591" width="6.85546875" style="484" customWidth="1"/>
    <col min="3592" max="3594" width="6.42578125" style="484" customWidth="1"/>
    <col min="3595" max="3595" width="6.28515625" style="484" customWidth="1"/>
    <col min="3596" max="3597" width="6.42578125" style="484" customWidth="1"/>
    <col min="3598" max="3598" width="6.28515625" style="484" customWidth="1"/>
    <col min="3599" max="3599" width="7.42578125" style="484" customWidth="1"/>
    <col min="3600" max="3606" width="6.7109375" style="484" customWidth="1"/>
    <col min="3607" max="3607" width="6.85546875" style="484" customWidth="1"/>
    <col min="3608" max="3608" width="6.140625" style="484" customWidth="1"/>
    <col min="3609" max="3609" width="6.7109375" style="484" customWidth="1"/>
    <col min="3610" max="3610" width="7.42578125" style="484" customWidth="1"/>
    <col min="3611" max="3611" width="7" style="484" customWidth="1"/>
    <col min="3612" max="3612" width="6.42578125" style="484" customWidth="1"/>
    <col min="3613" max="3843" width="11.42578125" style="484"/>
    <col min="3844" max="3844" width="22" style="484" customWidth="1"/>
    <col min="3845" max="3845" width="6" style="484" customWidth="1"/>
    <col min="3846" max="3846" width="6.42578125" style="484" customWidth="1"/>
    <col min="3847" max="3847" width="6.85546875" style="484" customWidth="1"/>
    <col min="3848" max="3850" width="6.42578125" style="484" customWidth="1"/>
    <col min="3851" max="3851" width="6.28515625" style="484" customWidth="1"/>
    <col min="3852" max="3853" width="6.42578125" style="484" customWidth="1"/>
    <col min="3854" max="3854" width="6.28515625" style="484" customWidth="1"/>
    <col min="3855" max="3855" width="7.42578125" style="484" customWidth="1"/>
    <col min="3856" max="3862" width="6.7109375" style="484" customWidth="1"/>
    <col min="3863" max="3863" width="6.85546875" style="484" customWidth="1"/>
    <col min="3864" max="3864" width="6.140625" style="484" customWidth="1"/>
    <col min="3865" max="3865" width="6.7109375" style="484" customWidth="1"/>
    <col min="3866" max="3866" width="7.42578125" style="484" customWidth="1"/>
    <col min="3867" max="3867" width="7" style="484" customWidth="1"/>
    <col min="3868" max="3868" width="6.42578125" style="484" customWidth="1"/>
    <col min="3869" max="4099" width="11.42578125" style="484"/>
    <col min="4100" max="4100" width="22" style="484" customWidth="1"/>
    <col min="4101" max="4101" width="6" style="484" customWidth="1"/>
    <col min="4102" max="4102" width="6.42578125" style="484" customWidth="1"/>
    <col min="4103" max="4103" width="6.85546875" style="484" customWidth="1"/>
    <col min="4104" max="4106" width="6.42578125" style="484" customWidth="1"/>
    <col min="4107" max="4107" width="6.28515625" style="484" customWidth="1"/>
    <col min="4108" max="4109" width="6.42578125" style="484" customWidth="1"/>
    <col min="4110" max="4110" width="6.28515625" style="484" customWidth="1"/>
    <col min="4111" max="4111" width="7.42578125" style="484" customWidth="1"/>
    <col min="4112" max="4118" width="6.7109375" style="484" customWidth="1"/>
    <col min="4119" max="4119" width="6.85546875" style="484" customWidth="1"/>
    <col min="4120" max="4120" width="6.140625" style="484" customWidth="1"/>
    <col min="4121" max="4121" width="6.7109375" style="484" customWidth="1"/>
    <col min="4122" max="4122" width="7.42578125" style="484" customWidth="1"/>
    <col min="4123" max="4123" width="7" style="484" customWidth="1"/>
    <col min="4124" max="4124" width="6.42578125" style="484" customWidth="1"/>
    <col min="4125" max="4355" width="11.42578125" style="484"/>
    <col min="4356" max="4356" width="22" style="484" customWidth="1"/>
    <col min="4357" max="4357" width="6" style="484" customWidth="1"/>
    <col min="4358" max="4358" width="6.42578125" style="484" customWidth="1"/>
    <col min="4359" max="4359" width="6.85546875" style="484" customWidth="1"/>
    <col min="4360" max="4362" width="6.42578125" style="484" customWidth="1"/>
    <col min="4363" max="4363" width="6.28515625" style="484" customWidth="1"/>
    <col min="4364" max="4365" width="6.42578125" style="484" customWidth="1"/>
    <col min="4366" max="4366" width="6.28515625" style="484" customWidth="1"/>
    <col min="4367" max="4367" width="7.42578125" style="484" customWidth="1"/>
    <col min="4368" max="4374" width="6.7109375" style="484" customWidth="1"/>
    <col min="4375" max="4375" width="6.85546875" style="484" customWidth="1"/>
    <col min="4376" max="4376" width="6.140625" style="484" customWidth="1"/>
    <col min="4377" max="4377" width="6.7109375" style="484" customWidth="1"/>
    <col min="4378" max="4378" width="7.42578125" style="484" customWidth="1"/>
    <col min="4379" max="4379" width="7" style="484" customWidth="1"/>
    <col min="4380" max="4380" width="6.42578125" style="484" customWidth="1"/>
    <col min="4381" max="4611" width="11.42578125" style="484"/>
    <col min="4612" max="4612" width="22" style="484" customWidth="1"/>
    <col min="4613" max="4613" width="6" style="484" customWidth="1"/>
    <col min="4614" max="4614" width="6.42578125" style="484" customWidth="1"/>
    <col min="4615" max="4615" width="6.85546875" style="484" customWidth="1"/>
    <col min="4616" max="4618" width="6.42578125" style="484" customWidth="1"/>
    <col min="4619" max="4619" width="6.28515625" style="484" customWidth="1"/>
    <col min="4620" max="4621" width="6.42578125" style="484" customWidth="1"/>
    <col min="4622" max="4622" width="6.28515625" style="484" customWidth="1"/>
    <col min="4623" max="4623" width="7.42578125" style="484" customWidth="1"/>
    <col min="4624" max="4630" width="6.7109375" style="484" customWidth="1"/>
    <col min="4631" max="4631" width="6.85546875" style="484" customWidth="1"/>
    <col min="4632" max="4632" width="6.140625" style="484" customWidth="1"/>
    <col min="4633" max="4633" width="6.7109375" style="484" customWidth="1"/>
    <col min="4634" max="4634" width="7.42578125" style="484" customWidth="1"/>
    <col min="4635" max="4635" width="7" style="484" customWidth="1"/>
    <col min="4636" max="4636" width="6.42578125" style="484" customWidth="1"/>
    <col min="4637" max="4867" width="11.42578125" style="484"/>
    <col min="4868" max="4868" width="22" style="484" customWidth="1"/>
    <col min="4869" max="4869" width="6" style="484" customWidth="1"/>
    <col min="4870" max="4870" width="6.42578125" style="484" customWidth="1"/>
    <col min="4871" max="4871" width="6.85546875" style="484" customWidth="1"/>
    <col min="4872" max="4874" width="6.42578125" style="484" customWidth="1"/>
    <col min="4875" max="4875" width="6.28515625" style="484" customWidth="1"/>
    <col min="4876" max="4877" width="6.42578125" style="484" customWidth="1"/>
    <col min="4878" max="4878" width="6.28515625" style="484" customWidth="1"/>
    <col min="4879" max="4879" width="7.42578125" style="484" customWidth="1"/>
    <col min="4880" max="4886" width="6.7109375" style="484" customWidth="1"/>
    <col min="4887" max="4887" width="6.85546875" style="484" customWidth="1"/>
    <col min="4888" max="4888" width="6.140625" style="484" customWidth="1"/>
    <col min="4889" max="4889" width="6.7109375" style="484" customWidth="1"/>
    <col min="4890" max="4890" width="7.42578125" style="484" customWidth="1"/>
    <col min="4891" max="4891" width="7" style="484" customWidth="1"/>
    <col min="4892" max="4892" width="6.42578125" style="484" customWidth="1"/>
    <col min="4893" max="5123" width="11.42578125" style="484"/>
    <col min="5124" max="5124" width="22" style="484" customWidth="1"/>
    <col min="5125" max="5125" width="6" style="484" customWidth="1"/>
    <col min="5126" max="5126" width="6.42578125" style="484" customWidth="1"/>
    <col min="5127" max="5127" width="6.85546875" style="484" customWidth="1"/>
    <col min="5128" max="5130" width="6.42578125" style="484" customWidth="1"/>
    <col min="5131" max="5131" width="6.28515625" style="484" customWidth="1"/>
    <col min="5132" max="5133" width="6.42578125" style="484" customWidth="1"/>
    <col min="5134" max="5134" width="6.28515625" style="484" customWidth="1"/>
    <col min="5135" max="5135" width="7.42578125" style="484" customWidth="1"/>
    <col min="5136" max="5142" width="6.7109375" style="484" customWidth="1"/>
    <col min="5143" max="5143" width="6.85546875" style="484" customWidth="1"/>
    <col min="5144" max="5144" width="6.140625" style="484" customWidth="1"/>
    <col min="5145" max="5145" width="6.7109375" style="484" customWidth="1"/>
    <col min="5146" max="5146" width="7.42578125" style="484" customWidth="1"/>
    <col min="5147" max="5147" width="7" style="484" customWidth="1"/>
    <col min="5148" max="5148" width="6.42578125" style="484" customWidth="1"/>
    <col min="5149" max="5379" width="11.42578125" style="484"/>
    <col min="5380" max="5380" width="22" style="484" customWidth="1"/>
    <col min="5381" max="5381" width="6" style="484" customWidth="1"/>
    <col min="5382" max="5382" width="6.42578125" style="484" customWidth="1"/>
    <col min="5383" max="5383" width="6.85546875" style="484" customWidth="1"/>
    <col min="5384" max="5386" width="6.42578125" style="484" customWidth="1"/>
    <col min="5387" max="5387" width="6.28515625" style="484" customWidth="1"/>
    <col min="5388" max="5389" width="6.42578125" style="484" customWidth="1"/>
    <col min="5390" max="5390" width="6.28515625" style="484" customWidth="1"/>
    <col min="5391" max="5391" width="7.42578125" style="484" customWidth="1"/>
    <col min="5392" max="5398" width="6.7109375" style="484" customWidth="1"/>
    <col min="5399" max="5399" width="6.85546875" style="484" customWidth="1"/>
    <col min="5400" max="5400" width="6.140625" style="484" customWidth="1"/>
    <col min="5401" max="5401" width="6.7109375" style="484" customWidth="1"/>
    <col min="5402" max="5402" width="7.42578125" style="484" customWidth="1"/>
    <col min="5403" max="5403" width="7" style="484" customWidth="1"/>
    <col min="5404" max="5404" width="6.42578125" style="484" customWidth="1"/>
    <col min="5405" max="5635" width="11.42578125" style="484"/>
    <col min="5636" max="5636" width="22" style="484" customWidth="1"/>
    <col min="5637" max="5637" width="6" style="484" customWidth="1"/>
    <col min="5638" max="5638" width="6.42578125" style="484" customWidth="1"/>
    <col min="5639" max="5639" width="6.85546875" style="484" customWidth="1"/>
    <col min="5640" max="5642" width="6.42578125" style="484" customWidth="1"/>
    <col min="5643" max="5643" width="6.28515625" style="484" customWidth="1"/>
    <col min="5644" max="5645" width="6.42578125" style="484" customWidth="1"/>
    <col min="5646" max="5646" width="6.28515625" style="484" customWidth="1"/>
    <col min="5647" max="5647" width="7.42578125" style="484" customWidth="1"/>
    <col min="5648" max="5654" width="6.7109375" style="484" customWidth="1"/>
    <col min="5655" max="5655" width="6.85546875" style="484" customWidth="1"/>
    <col min="5656" max="5656" width="6.140625" style="484" customWidth="1"/>
    <col min="5657" max="5657" width="6.7109375" style="484" customWidth="1"/>
    <col min="5658" max="5658" width="7.42578125" style="484" customWidth="1"/>
    <col min="5659" max="5659" width="7" style="484" customWidth="1"/>
    <col min="5660" max="5660" width="6.42578125" style="484" customWidth="1"/>
    <col min="5661" max="5891" width="11.42578125" style="484"/>
    <col min="5892" max="5892" width="22" style="484" customWidth="1"/>
    <col min="5893" max="5893" width="6" style="484" customWidth="1"/>
    <col min="5894" max="5894" width="6.42578125" style="484" customWidth="1"/>
    <col min="5895" max="5895" width="6.85546875" style="484" customWidth="1"/>
    <col min="5896" max="5898" width="6.42578125" style="484" customWidth="1"/>
    <col min="5899" max="5899" width="6.28515625" style="484" customWidth="1"/>
    <col min="5900" max="5901" width="6.42578125" style="484" customWidth="1"/>
    <col min="5902" max="5902" width="6.28515625" style="484" customWidth="1"/>
    <col min="5903" max="5903" width="7.42578125" style="484" customWidth="1"/>
    <col min="5904" max="5910" width="6.7109375" style="484" customWidth="1"/>
    <col min="5911" max="5911" width="6.85546875" style="484" customWidth="1"/>
    <col min="5912" max="5912" width="6.140625" style="484" customWidth="1"/>
    <col min="5913" max="5913" width="6.7109375" style="484" customWidth="1"/>
    <col min="5914" max="5914" width="7.42578125" style="484" customWidth="1"/>
    <col min="5915" max="5915" width="7" style="484" customWidth="1"/>
    <col min="5916" max="5916" width="6.42578125" style="484" customWidth="1"/>
    <col min="5917" max="6147" width="11.42578125" style="484"/>
    <col min="6148" max="6148" width="22" style="484" customWidth="1"/>
    <col min="6149" max="6149" width="6" style="484" customWidth="1"/>
    <col min="6150" max="6150" width="6.42578125" style="484" customWidth="1"/>
    <col min="6151" max="6151" width="6.85546875" style="484" customWidth="1"/>
    <col min="6152" max="6154" width="6.42578125" style="484" customWidth="1"/>
    <col min="6155" max="6155" width="6.28515625" style="484" customWidth="1"/>
    <col min="6156" max="6157" width="6.42578125" style="484" customWidth="1"/>
    <col min="6158" max="6158" width="6.28515625" style="484" customWidth="1"/>
    <col min="6159" max="6159" width="7.42578125" style="484" customWidth="1"/>
    <col min="6160" max="6166" width="6.7109375" style="484" customWidth="1"/>
    <col min="6167" max="6167" width="6.85546875" style="484" customWidth="1"/>
    <col min="6168" max="6168" width="6.140625" style="484" customWidth="1"/>
    <col min="6169" max="6169" width="6.7109375" style="484" customWidth="1"/>
    <col min="6170" max="6170" width="7.42578125" style="484" customWidth="1"/>
    <col min="6171" max="6171" width="7" style="484" customWidth="1"/>
    <col min="6172" max="6172" width="6.42578125" style="484" customWidth="1"/>
    <col min="6173" max="6403" width="11.42578125" style="484"/>
    <col min="6404" max="6404" width="22" style="484" customWidth="1"/>
    <col min="6405" max="6405" width="6" style="484" customWidth="1"/>
    <col min="6406" max="6406" width="6.42578125" style="484" customWidth="1"/>
    <col min="6407" max="6407" width="6.85546875" style="484" customWidth="1"/>
    <col min="6408" max="6410" width="6.42578125" style="484" customWidth="1"/>
    <col min="6411" max="6411" width="6.28515625" style="484" customWidth="1"/>
    <col min="6412" max="6413" width="6.42578125" style="484" customWidth="1"/>
    <col min="6414" max="6414" width="6.28515625" style="484" customWidth="1"/>
    <col min="6415" max="6415" width="7.42578125" style="484" customWidth="1"/>
    <col min="6416" max="6422" width="6.7109375" style="484" customWidth="1"/>
    <col min="6423" max="6423" width="6.85546875" style="484" customWidth="1"/>
    <col min="6424" max="6424" width="6.140625" style="484" customWidth="1"/>
    <col min="6425" max="6425" width="6.7109375" style="484" customWidth="1"/>
    <col min="6426" max="6426" width="7.42578125" style="484" customWidth="1"/>
    <col min="6427" max="6427" width="7" style="484" customWidth="1"/>
    <col min="6428" max="6428" width="6.42578125" style="484" customWidth="1"/>
    <col min="6429" max="6659" width="11.42578125" style="484"/>
    <col min="6660" max="6660" width="22" style="484" customWidth="1"/>
    <col min="6661" max="6661" width="6" style="484" customWidth="1"/>
    <col min="6662" max="6662" width="6.42578125" style="484" customWidth="1"/>
    <col min="6663" max="6663" width="6.85546875" style="484" customWidth="1"/>
    <col min="6664" max="6666" width="6.42578125" style="484" customWidth="1"/>
    <col min="6667" max="6667" width="6.28515625" style="484" customWidth="1"/>
    <col min="6668" max="6669" width="6.42578125" style="484" customWidth="1"/>
    <col min="6670" max="6670" width="6.28515625" style="484" customWidth="1"/>
    <col min="6671" max="6671" width="7.42578125" style="484" customWidth="1"/>
    <col min="6672" max="6678" width="6.7109375" style="484" customWidth="1"/>
    <col min="6679" max="6679" width="6.85546875" style="484" customWidth="1"/>
    <col min="6680" max="6680" width="6.140625" style="484" customWidth="1"/>
    <col min="6681" max="6681" width="6.7109375" style="484" customWidth="1"/>
    <col min="6682" max="6682" width="7.42578125" style="484" customWidth="1"/>
    <col min="6683" max="6683" width="7" style="484" customWidth="1"/>
    <col min="6684" max="6684" width="6.42578125" style="484" customWidth="1"/>
    <col min="6685" max="6915" width="11.42578125" style="484"/>
    <col min="6916" max="6916" width="22" style="484" customWidth="1"/>
    <col min="6917" max="6917" width="6" style="484" customWidth="1"/>
    <col min="6918" max="6918" width="6.42578125" style="484" customWidth="1"/>
    <col min="6919" max="6919" width="6.85546875" style="484" customWidth="1"/>
    <col min="6920" max="6922" width="6.42578125" style="484" customWidth="1"/>
    <col min="6923" max="6923" width="6.28515625" style="484" customWidth="1"/>
    <col min="6924" max="6925" width="6.42578125" style="484" customWidth="1"/>
    <col min="6926" max="6926" width="6.28515625" style="484" customWidth="1"/>
    <col min="6927" max="6927" width="7.42578125" style="484" customWidth="1"/>
    <col min="6928" max="6934" width="6.7109375" style="484" customWidth="1"/>
    <col min="6935" max="6935" width="6.85546875" style="484" customWidth="1"/>
    <col min="6936" max="6936" width="6.140625" style="484" customWidth="1"/>
    <col min="6937" max="6937" width="6.7109375" style="484" customWidth="1"/>
    <col min="6938" max="6938" width="7.42578125" style="484" customWidth="1"/>
    <col min="6939" max="6939" width="7" style="484" customWidth="1"/>
    <col min="6940" max="6940" width="6.42578125" style="484" customWidth="1"/>
    <col min="6941" max="7171" width="11.42578125" style="484"/>
    <col min="7172" max="7172" width="22" style="484" customWidth="1"/>
    <col min="7173" max="7173" width="6" style="484" customWidth="1"/>
    <col min="7174" max="7174" width="6.42578125" style="484" customWidth="1"/>
    <col min="7175" max="7175" width="6.85546875" style="484" customWidth="1"/>
    <col min="7176" max="7178" width="6.42578125" style="484" customWidth="1"/>
    <col min="7179" max="7179" width="6.28515625" style="484" customWidth="1"/>
    <col min="7180" max="7181" width="6.42578125" style="484" customWidth="1"/>
    <col min="7182" max="7182" width="6.28515625" style="484" customWidth="1"/>
    <col min="7183" max="7183" width="7.42578125" style="484" customWidth="1"/>
    <col min="7184" max="7190" width="6.7109375" style="484" customWidth="1"/>
    <col min="7191" max="7191" width="6.85546875" style="484" customWidth="1"/>
    <col min="7192" max="7192" width="6.140625" style="484" customWidth="1"/>
    <col min="7193" max="7193" width="6.7109375" style="484" customWidth="1"/>
    <col min="7194" max="7194" width="7.42578125" style="484" customWidth="1"/>
    <col min="7195" max="7195" width="7" style="484" customWidth="1"/>
    <col min="7196" max="7196" width="6.42578125" style="484" customWidth="1"/>
    <col min="7197" max="7427" width="11.42578125" style="484"/>
    <col min="7428" max="7428" width="22" style="484" customWidth="1"/>
    <col min="7429" max="7429" width="6" style="484" customWidth="1"/>
    <col min="7430" max="7430" width="6.42578125" style="484" customWidth="1"/>
    <col min="7431" max="7431" width="6.85546875" style="484" customWidth="1"/>
    <col min="7432" max="7434" width="6.42578125" style="484" customWidth="1"/>
    <col min="7435" max="7435" width="6.28515625" style="484" customWidth="1"/>
    <col min="7436" max="7437" width="6.42578125" style="484" customWidth="1"/>
    <col min="7438" max="7438" width="6.28515625" style="484" customWidth="1"/>
    <col min="7439" max="7439" width="7.42578125" style="484" customWidth="1"/>
    <col min="7440" max="7446" width="6.7109375" style="484" customWidth="1"/>
    <col min="7447" max="7447" width="6.85546875" style="484" customWidth="1"/>
    <col min="7448" max="7448" width="6.140625" style="484" customWidth="1"/>
    <col min="7449" max="7449" width="6.7109375" style="484" customWidth="1"/>
    <col min="7450" max="7450" width="7.42578125" style="484" customWidth="1"/>
    <col min="7451" max="7451" width="7" style="484" customWidth="1"/>
    <col min="7452" max="7452" width="6.42578125" style="484" customWidth="1"/>
    <col min="7453" max="7683" width="11.42578125" style="484"/>
    <col min="7684" max="7684" width="22" style="484" customWidth="1"/>
    <col min="7685" max="7685" width="6" style="484" customWidth="1"/>
    <col min="7686" max="7686" width="6.42578125" style="484" customWidth="1"/>
    <col min="7687" max="7687" width="6.85546875" style="484" customWidth="1"/>
    <col min="7688" max="7690" width="6.42578125" style="484" customWidth="1"/>
    <col min="7691" max="7691" width="6.28515625" style="484" customWidth="1"/>
    <col min="7692" max="7693" width="6.42578125" style="484" customWidth="1"/>
    <col min="7694" max="7694" width="6.28515625" style="484" customWidth="1"/>
    <col min="7695" max="7695" width="7.42578125" style="484" customWidth="1"/>
    <col min="7696" max="7702" width="6.7109375" style="484" customWidth="1"/>
    <col min="7703" max="7703" width="6.85546875" style="484" customWidth="1"/>
    <col min="7704" max="7704" width="6.140625" style="484" customWidth="1"/>
    <col min="7705" max="7705" width="6.7109375" style="484" customWidth="1"/>
    <col min="7706" max="7706" width="7.42578125" style="484" customWidth="1"/>
    <col min="7707" max="7707" width="7" style="484" customWidth="1"/>
    <col min="7708" max="7708" width="6.42578125" style="484" customWidth="1"/>
    <col min="7709" max="7939" width="11.42578125" style="484"/>
    <col min="7940" max="7940" width="22" style="484" customWidth="1"/>
    <col min="7941" max="7941" width="6" style="484" customWidth="1"/>
    <col min="7942" max="7942" width="6.42578125" style="484" customWidth="1"/>
    <col min="7943" max="7943" width="6.85546875" style="484" customWidth="1"/>
    <col min="7944" max="7946" width="6.42578125" style="484" customWidth="1"/>
    <col min="7947" max="7947" width="6.28515625" style="484" customWidth="1"/>
    <col min="7948" max="7949" width="6.42578125" style="484" customWidth="1"/>
    <col min="7950" max="7950" width="6.28515625" style="484" customWidth="1"/>
    <col min="7951" max="7951" width="7.42578125" style="484" customWidth="1"/>
    <col min="7952" max="7958" width="6.7109375" style="484" customWidth="1"/>
    <col min="7959" max="7959" width="6.85546875" style="484" customWidth="1"/>
    <col min="7960" max="7960" width="6.140625" style="484" customWidth="1"/>
    <col min="7961" max="7961" width="6.7109375" style="484" customWidth="1"/>
    <col min="7962" max="7962" width="7.42578125" style="484" customWidth="1"/>
    <col min="7963" max="7963" width="7" style="484" customWidth="1"/>
    <col min="7964" max="7964" width="6.42578125" style="484" customWidth="1"/>
    <col min="7965" max="8195" width="11.42578125" style="484"/>
    <col min="8196" max="8196" width="22" style="484" customWidth="1"/>
    <col min="8197" max="8197" width="6" style="484" customWidth="1"/>
    <col min="8198" max="8198" width="6.42578125" style="484" customWidth="1"/>
    <col min="8199" max="8199" width="6.85546875" style="484" customWidth="1"/>
    <col min="8200" max="8202" width="6.42578125" style="484" customWidth="1"/>
    <col min="8203" max="8203" width="6.28515625" style="484" customWidth="1"/>
    <col min="8204" max="8205" width="6.42578125" style="484" customWidth="1"/>
    <col min="8206" max="8206" width="6.28515625" style="484" customWidth="1"/>
    <col min="8207" max="8207" width="7.42578125" style="484" customWidth="1"/>
    <col min="8208" max="8214" width="6.7109375" style="484" customWidth="1"/>
    <col min="8215" max="8215" width="6.85546875" style="484" customWidth="1"/>
    <col min="8216" max="8216" width="6.140625" style="484" customWidth="1"/>
    <col min="8217" max="8217" width="6.7109375" style="484" customWidth="1"/>
    <col min="8218" max="8218" width="7.42578125" style="484" customWidth="1"/>
    <col min="8219" max="8219" width="7" style="484" customWidth="1"/>
    <col min="8220" max="8220" width="6.42578125" style="484" customWidth="1"/>
    <col min="8221" max="8451" width="11.42578125" style="484"/>
    <col min="8452" max="8452" width="22" style="484" customWidth="1"/>
    <col min="8453" max="8453" width="6" style="484" customWidth="1"/>
    <col min="8454" max="8454" width="6.42578125" style="484" customWidth="1"/>
    <col min="8455" max="8455" width="6.85546875" style="484" customWidth="1"/>
    <col min="8456" max="8458" width="6.42578125" style="484" customWidth="1"/>
    <col min="8459" max="8459" width="6.28515625" style="484" customWidth="1"/>
    <col min="8460" max="8461" width="6.42578125" style="484" customWidth="1"/>
    <col min="8462" max="8462" width="6.28515625" style="484" customWidth="1"/>
    <col min="8463" max="8463" width="7.42578125" style="484" customWidth="1"/>
    <col min="8464" max="8470" width="6.7109375" style="484" customWidth="1"/>
    <col min="8471" max="8471" width="6.85546875" style="484" customWidth="1"/>
    <col min="8472" max="8472" width="6.140625" style="484" customWidth="1"/>
    <col min="8473" max="8473" width="6.7109375" style="484" customWidth="1"/>
    <col min="8474" max="8474" width="7.42578125" style="484" customWidth="1"/>
    <col min="8475" max="8475" width="7" style="484" customWidth="1"/>
    <col min="8476" max="8476" width="6.42578125" style="484" customWidth="1"/>
    <col min="8477" max="8707" width="11.42578125" style="484"/>
    <col min="8708" max="8708" width="22" style="484" customWidth="1"/>
    <col min="8709" max="8709" width="6" style="484" customWidth="1"/>
    <col min="8710" max="8710" width="6.42578125" style="484" customWidth="1"/>
    <col min="8711" max="8711" width="6.85546875" style="484" customWidth="1"/>
    <col min="8712" max="8714" width="6.42578125" style="484" customWidth="1"/>
    <col min="8715" max="8715" width="6.28515625" style="484" customWidth="1"/>
    <col min="8716" max="8717" width="6.42578125" style="484" customWidth="1"/>
    <col min="8718" max="8718" width="6.28515625" style="484" customWidth="1"/>
    <col min="8719" max="8719" width="7.42578125" style="484" customWidth="1"/>
    <col min="8720" max="8726" width="6.7109375" style="484" customWidth="1"/>
    <col min="8727" max="8727" width="6.85546875" style="484" customWidth="1"/>
    <col min="8728" max="8728" width="6.140625" style="484" customWidth="1"/>
    <col min="8729" max="8729" width="6.7109375" style="484" customWidth="1"/>
    <col min="8730" max="8730" width="7.42578125" style="484" customWidth="1"/>
    <col min="8731" max="8731" width="7" style="484" customWidth="1"/>
    <col min="8732" max="8732" width="6.42578125" style="484" customWidth="1"/>
    <col min="8733" max="8963" width="11.42578125" style="484"/>
    <col min="8964" max="8964" width="22" style="484" customWidth="1"/>
    <col min="8965" max="8965" width="6" style="484" customWidth="1"/>
    <col min="8966" max="8966" width="6.42578125" style="484" customWidth="1"/>
    <col min="8967" max="8967" width="6.85546875" style="484" customWidth="1"/>
    <col min="8968" max="8970" width="6.42578125" style="484" customWidth="1"/>
    <col min="8971" max="8971" width="6.28515625" style="484" customWidth="1"/>
    <col min="8972" max="8973" width="6.42578125" style="484" customWidth="1"/>
    <col min="8974" max="8974" width="6.28515625" style="484" customWidth="1"/>
    <col min="8975" max="8975" width="7.42578125" style="484" customWidth="1"/>
    <col min="8976" max="8982" width="6.7109375" style="484" customWidth="1"/>
    <col min="8983" max="8983" width="6.85546875" style="484" customWidth="1"/>
    <col min="8984" max="8984" width="6.140625" style="484" customWidth="1"/>
    <col min="8985" max="8985" width="6.7109375" style="484" customWidth="1"/>
    <col min="8986" max="8986" width="7.42578125" style="484" customWidth="1"/>
    <col min="8987" max="8987" width="7" style="484" customWidth="1"/>
    <col min="8988" max="8988" width="6.42578125" style="484" customWidth="1"/>
    <col min="8989" max="9219" width="11.42578125" style="484"/>
    <col min="9220" max="9220" width="22" style="484" customWidth="1"/>
    <col min="9221" max="9221" width="6" style="484" customWidth="1"/>
    <col min="9222" max="9222" width="6.42578125" style="484" customWidth="1"/>
    <col min="9223" max="9223" width="6.85546875" style="484" customWidth="1"/>
    <col min="9224" max="9226" width="6.42578125" style="484" customWidth="1"/>
    <col min="9227" max="9227" width="6.28515625" style="484" customWidth="1"/>
    <col min="9228" max="9229" width="6.42578125" style="484" customWidth="1"/>
    <col min="9230" max="9230" width="6.28515625" style="484" customWidth="1"/>
    <col min="9231" max="9231" width="7.42578125" style="484" customWidth="1"/>
    <col min="9232" max="9238" width="6.7109375" style="484" customWidth="1"/>
    <col min="9239" max="9239" width="6.85546875" style="484" customWidth="1"/>
    <col min="9240" max="9240" width="6.140625" style="484" customWidth="1"/>
    <col min="9241" max="9241" width="6.7109375" style="484" customWidth="1"/>
    <col min="9242" max="9242" width="7.42578125" style="484" customWidth="1"/>
    <col min="9243" max="9243" width="7" style="484" customWidth="1"/>
    <col min="9244" max="9244" width="6.42578125" style="484" customWidth="1"/>
    <col min="9245" max="9475" width="11.42578125" style="484"/>
    <col min="9476" max="9476" width="22" style="484" customWidth="1"/>
    <col min="9477" max="9477" width="6" style="484" customWidth="1"/>
    <col min="9478" max="9478" width="6.42578125" style="484" customWidth="1"/>
    <col min="9479" max="9479" width="6.85546875" style="484" customWidth="1"/>
    <col min="9480" max="9482" width="6.42578125" style="484" customWidth="1"/>
    <col min="9483" max="9483" width="6.28515625" style="484" customWidth="1"/>
    <col min="9484" max="9485" width="6.42578125" style="484" customWidth="1"/>
    <col min="9486" max="9486" width="6.28515625" style="484" customWidth="1"/>
    <col min="9487" max="9487" width="7.42578125" style="484" customWidth="1"/>
    <col min="9488" max="9494" width="6.7109375" style="484" customWidth="1"/>
    <col min="9495" max="9495" width="6.85546875" style="484" customWidth="1"/>
    <col min="9496" max="9496" width="6.140625" style="484" customWidth="1"/>
    <col min="9497" max="9497" width="6.7109375" style="484" customWidth="1"/>
    <col min="9498" max="9498" width="7.42578125" style="484" customWidth="1"/>
    <col min="9499" max="9499" width="7" style="484" customWidth="1"/>
    <col min="9500" max="9500" width="6.42578125" style="484" customWidth="1"/>
    <col min="9501" max="9731" width="11.42578125" style="484"/>
    <col min="9732" max="9732" width="22" style="484" customWidth="1"/>
    <col min="9733" max="9733" width="6" style="484" customWidth="1"/>
    <col min="9734" max="9734" width="6.42578125" style="484" customWidth="1"/>
    <col min="9735" max="9735" width="6.85546875" style="484" customWidth="1"/>
    <col min="9736" max="9738" width="6.42578125" style="484" customWidth="1"/>
    <col min="9739" max="9739" width="6.28515625" style="484" customWidth="1"/>
    <col min="9740" max="9741" width="6.42578125" style="484" customWidth="1"/>
    <col min="9742" max="9742" width="6.28515625" style="484" customWidth="1"/>
    <col min="9743" max="9743" width="7.42578125" style="484" customWidth="1"/>
    <col min="9744" max="9750" width="6.7109375" style="484" customWidth="1"/>
    <col min="9751" max="9751" width="6.85546875" style="484" customWidth="1"/>
    <col min="9752" max="9752" width="6.140625" style="484" customWidth="1"/>
    <col min="9753" max="9753" width="6.7109375" style="484" customWidth="1"/>
    <col min="9754" max="9754" width="7.42578125" style="484" customWidth="1"/>
    <col min="9755" max="9755" width="7" style="484" customWidth="1"/>
    <col min="9756" max="9756" width="6.42578125" style="484" customWidth="1"/>
    <col min="9757" max="9987" width="11.42578125" style="484"/>
    <col min="9988" max="9988" width="22" style="484" customWidth="1"/>
    <col min="9989" max="9989" width="6" style="484" customWidth="1"/>
    <col min="9990" max="9990" width="6.42578125" style="484" customWidth="1"/>
    <col min="9991" max="9991" width="6.85546875" style="484" customWidth="1"/>
    <col min="9992" max="9994" width="6.42578125" style="484" customWidth="1"/>
    <col min="9995" max="9995" width="6.28515625" style="484" customWidth="1"/>
    <col min="9996" max="9997" width="6.42578125" style="484" customWidth="1"/>
    <col min="9998" max="9998" width="6.28515625" style="484" customWidth="1"/>
    <col min="9999" max="9999" width="7.42578125" style="484" customWidth="1"/>
    <col min="10000" max="10006" width="6.7109375" style="484" customWidth="1"/>
    <col min="10007" max="10007" width="6.85546875" style="484" customWidth="1"/>
    <col min="10008" max="10008" width="6.140625" style="484" customWidth="1"/>
    <col min="10009" max="10009" width="6.7109375" style="484" customWidth="1"/>
    <col min="10010" max="10010" width="7.42578125" style="484" customWidth="1"/>
    <col min="10011" max="10011" width="7" style="484" customWidth="1"/>
    <col min="10012" max="10012" width="6.42578125" style="484" customWidth="1"/>
    <col min="10013" max="10243" width="11.42578125" style="484"/>
    <col min="10244" max="10244" width="22" style="484" customWidth="1"/>
    <col min="10245" max="10245" width="6" style="484" customWidth="1"/>
    <col min="10246" max="10246" width="6.42578125" style="484" customWidth="1"/>
    <col min="10247" max="10247" width="6.85546875" style="484" customWidth="1"/>
    <col min="10248" max="10250" width="6.42578125" style="484" customWidth="1"/>
    <col min="10251" max="10251" width="6.28515625" style="484" customWidth="1"/>
    <col min="10252" max="10253" width="6.42578125" style="484" customWidth="1"/>
    <col min="10254" max="10254" width="6.28515625" style="484" customWidth="1"/>
    <col min="10255" max="10255" width="7.42578125" style="484" customWidth="1"/>
    <col min="10256" max="10262" width="6.7109375" style="484" customWidth="1"/>
    <col min="10263" max="10263" width="6.85546875" style="484" customWidth="1"/>
    <col min="10264" max="10264" width="6.140625" style="484" customWidth="1"/>
    <col min="10265" max="10265" width="6.7109375" style="484" customWidth="1"/>
    <col min="10266" max="10266" width="7.42578125" style="484" customWidth="1"/>
    <col min="10267" max="10267" width="7" style="484" customWidth="1"/>
    <col min="10268" max="10268" width="6.42578125" style="484" customWidth="1"/>
    <col min="10269" max="10499" width="11.42578125" style="484"/>
    <col min="10500" max="10500" width="22" style="484" customWidth="1"/>
    <col min="10501" max="10501" width="6" style="484" customWidth="1"/>
    <col min="10502" max="10502" width="6.42578125" style="484" customWidth="1"/>
    <col min="10503" max="10503" width="6.85546875" style="484" customWidth="1"/>
    <col min="10504" max="10506" width="6.42578125" style="484" customWidth="1"/>
    <col min="10507" max="10507" width="6.28515625" style="484" customWidth="1"/>
    <col min="10508" max="10509" width="6.42578125" style="484" customWidth="1"/>
    <col min="10510" max="10510" width="6.28515625" style="484" customWidth="1"/>
    <col min="10511" max="10511" width="7.42578125" style="484" customWidth="1"/>
    <col min="10512" max="10518" width="6.7109375" style="484" customWidth="1"/>
    <col min="10519" max="10519" width="6.85546875" style="484" customWidth="1"/>
    <col min="10520" max="10520" width="6.140625" style="484" customWidth="1"/>
    <col min="10521" max="10521" width="6.7109375" style="484" customWidth="1"/>
    <col min="10522" max="10522" width="7.42578125" style="484" customWidth="1"/>
    <col min="10523" max="10523" width="7" style="484" customWidth="1"/>
    <col min="10524" max="10524" width="6.42578125" style="484" customWidth="1"/>
    <col min="10525" max="10755" width="11.42578125" style="484"/>
    <col min="10756" max="10756" width="22" style="484" customWidth="1"/>
    <col min="10757" max="10757" width="6" style="484" customWidth="1"/>
    <col min="10758" max="10758" width="6.42578125" style="484" customWidth="1"/>
    <col min="10759" max="10759" width="6.85546875" style="484" customWidth="1"/>
    <col min="10760" max="10762" width="6.42578125" style="484" customWidth="1"/>
    <col min="10763" max="10763" width="6.28515625" style="484" customWidth="1"/>
    <col min="10764" max="10765" width="6.42578125" style="484" customWidth="1"/>
    <col min="10766" max="10766" width="6.28515625" style="484" customWidth="1"/>
    <col min="10767" max="10767" width="7.42578125" style="484" customWidth="1"/>
    <col min="10768" max="10774" width="6.7109375" style="484" customWidth="1"/>
    <col min="10775" max="10775" width="6.85546875" style="484" customWidth="1"/>
    <col min="10776" max="10776" width="6.140625" style="484" customWidth="1"/>
    <col min="10777" max="10777" width="6.7109375" style="484" customWidth="1"/>
    <col min="10778" max="10778" width="7.42578125" style="484" customWidth="1"/>
    <col min="10779" max="10779" width="7" style="484" customWidth="1"/>
    <col min="10780" max="10780" width="6.42578125" style="484" customWidth="1"/>
    <col min="10781" max="11011" width="11.42578125" style="484"/>
    <col min="11012" max="11012" width="22" style="484" customWidth="1"/>
    <col min="11013" max="11013" width="6" style="484" customWidth="1"/>
    <col min="11014" max="11014" width="6.42578125" style="484" customWidth="1"/>
    <col min="11015" max="11015" width="6.85546875" style="484" customWidth="1"/>
    <col min="11016" max="11018" width="6.42578125" style="484" customWidth="1"/>
    <col min="11019" max="11019" width="6.28515625" style="484" customWidth="1"/>
    <col min="11020" max="11021" width="6.42578125" style="484" customWidth="1"/>
    <col min="11022" max="11022" width="6.28515625" style="484" customWidth="1"/>
    <col min="11023" max="11023" width="7.42578125" style="484" customWidth="1"/>
    <col min="11024" max="11030" width="6.7109375" style="484" customWidth="1"/>
    <col min="11031" max="11031" width="6.85546875" style="484" customWidth="1"/>
    <col min="11032" max="11032" width="6.140625" style="484" customWidth="1"/>
    <col min="11033" max="11033" width="6.7109375" style="484" customWidth="1"/>
    <col min="11034" max="11034" width="7.42578125" style="484" customWidth="1"/>
    <col min="11035" max="11035" width="7" style="484" customWidth="1"/>
    <col min="11036" max="11036" width="6.42578125" style="484" customWidth="1"/>
    <col min="11037" max="11267" width="11.42578125" style="484"/>
    <col min="11268" max="11268" width="22" style="484" customWidth="1"/>
    <col min="11269" max="11269" width="6" style="484" customWidth="1"/>
    <col min="11270" max="11270" width="6.42578125" style="484" customWidth="1"/>
    <col min="11271" max="11271" width="6.85546875" style="484" customWidth="1"/>
    <col min="11272" max="11274" width="6.42578125" style="484" customWidth="1"/>
    <col min="11275" max="11275" width="6.28515625" style="484" customWidth="1"/>
    <col min="11276" max="11277" width="6.42578125" style="484" customWidth="1"/>
    <col min="11278" max="11278" width="6.28515625" style="484" customWidth="1"/>
    <col min="11279" max="11279" width="7.42578125" style="484" customWidth="1"/>
    <col min="11280" max="11286" width="6.7109375" style="484" customWidth="1"/>
    <col min="11287" max="11287" width="6.85546875" style="484" customWidth="1"/>
    <col min="11288" max="11288" width="6.140625" style="484" customWidth="1"/>
    <col min="11289" max="11289" width="6.7109375" style="484" customWidth="1"/>
    <col min="11290" max="11290" width="7.42578125" style="484" customWidth="1"/>
    <col min="11291" max="11291" width="7" style="484" customWidth="1"/>
    <col min="11292" max="11292" width="6.42578125" style="484" customWidth="1"/>
    <col min="11293" max="11523" width="11.42578125" style="484"/>
    <col min="11524" max="11524" width="22" style="484" customWidth="1"/>
    <col min="11525" max="11525" width="6" style="484" customWidth="1"/>
    <col min="11526" max="11526" width="6.42578125" style="484" customWidth="1"/>
    <col min="11527" max="11527" width="6.85546875" style="484" customWidth="1"/>
    <col min="11528" max="11530" width="6.42578125" style="484" customWidth="1"/>
    <col min="11531" max="11531" width="6.28515625" style="484" customWidth="1"/>
    <col min="11532" max="11533" width="6.42578125" style="484" customWidth="1"/>
    <col min="11534" max="11534" width="6.28515625" style="484" customWidth="1"/>
    <col min="11535" max="11535" width="7.42578125" style="484" customWidth="1"/>
    <col min="11536" max="11542" width="6.7109375" style="484" customWidth="1"/>
    <col min="11543" max="11543" width="6.85546875" style="484" customWidth="1"/>
    <col min="11544" max="11544" width="6.140625" style="484" customWidth="1"/>
    <col min="11545" max="11545" width="6.7109375" style="484" customWidth="1"/>
    <col min="11546" max="11546" width="7.42578125" style="484" customWidth="1"/>
    <col min="11547" max="11547" width="7" style="484" customWidth="1"/>
    <col min="11548" max="11548" width="6.42578125" style="484" customWidth="1"/>
    <col min="11549" max="11779" width="11.42578125" style="484"/>
    <col min="11780" max="11780" width="22" style="484" customWidth="1"/>
    <col min="11781" max="11781" width="6" style="484" customWidth="1"/>
    <col min="11782" max="11782" width="6.42578125" style="484" customWidth="1"/>
    <col min="11783" max="11783" width="6.85546875" style="484" customWidth="1"/>
    <col min="11784" max="11786" width="6.42578125" style="484" customWidth="1"/>
    <col min="11787" max="11787" width="6.28515625" style="484" customWidth="1"/>
    <col min="11788" max="11789" width="6.42578125" style="484" customWidth="1"/>
    <col min="11790" max="11790" width="6.28515625" style="484" customWidth="1"/>
    <col min="11791" max="11791" width="7.42578125" style="484" customWidth="1"/>
    <col min="11792" max="11798" width="6.7109375" style="484" customWidth="1"/>
    <col min="11799" max="11799" width="6.85546875" style="484" customWidth="1"/>
    <col min="11800" max="11800" width="6.140625" style="484" customWidth="1"/>
    <col min="11801" max="11801" width="6.7109375" style="484" customWidth="1"/>
    <col min="11802" max="11802" width="7.42578125" style="484" customWidth="1"/>
    <col min="11803" max="11803" width="7" style="484" customWidth="1"/>
    <col min="11804" max="11804" width="6.42578125" style="484" customWidth="1"/>
    <col min="11805" max="12035" width="11.42578125" style="484"/>
    <col min="12036" max="12036" width="22" style="484" customWidth="1"/>
    <col min="12037" max="12037" width="6" style="484" customWidth="1"/>
    <col min="12038" max="12038" width="6.42578125" style="484" customWidth="1"/>
    <col min="12039" max="12039" width="6.85546875" style="484" customWidth="1"/>
    <col min="12040" max="12042" width="6.42578125" style="484" customWidth="1"/>
    <col min="12043" max="12043" width="6.28515625" style="484" customWidth="1"/>
    <col min="12044" max="12045" width="6.42578125" style="484" customWidth="1"/>
    <col min="12046" max="12046" width="6.28515625" style="484" customWidth="1"/>
    <col min="12047" max="12047" width="7.42578125" style="484" customWidth="1"/>
    <col min="12048" max="12054" width="6.7109375" style="484" customWidth="1"/>
    <col min="12055" max="12055" width="6.85546875" style="484" customWidth="1"/>
    <col min="12056" max="12056" width="6.140625" style="484" customWidth="1"/>
    <col min="12057" max="12057" width="6.7109375" style="484" customWidth="1"/>
    <col min="12058" max="12058" width="7.42578125" style="484" customWidth="1"/>
    <col min="12059" max="12059" width="7" style="484" customWidth="1"/>
    <col min="12060" max="12060" width="6.42578125" style="484" customWidth="1"/>
    <col min="12061" max="12291" width="11.42578125" style="484"/>
    <col min="12292" max="12292" width="22" style="484" customWidth="1"/>
    <col min="12293" max="12293" width="6" style="484" customWidth="1"/>
    <col min="12294" max="12294" width="6.42578125" style="484" customWidth="1"/>
    <col min="12295" max="12295" width="6.85546875" style="484" customWidth="1"/>
    <col min="12296" max="12298" width="6.42578125" style="484" customWidth="1"/>
    <col min="12299" max="12299" width="6.28515625" style="484" customWidth="1"/>
    <col min="12300" max="12301" width="6.42578125" style="484" customWidth="1"/>
    <col min="12302" max="12302" width="6.28515625" style="484" customWidth="1"/>
    <col min="12303" max="12303" width="7.42578125" style="484" customWidth="1"/>
    <col min="12304" max="12310" width="6.7109375" style="484" customWidth="1"/>
    <col min="12311" max="12311" width="6.85546875" style="484" customWidth="1"/>
    <col min="12312" max="12312" width="6.140625" style="484" customWidth="1"/>
    <col min="12313" max="12313" width="6.7109375" style="484" customWidth="1"/>
    <col min="12314" max="12314" width="7.42578125" style="484" customWidth="1"/>
    <col min="12315" max="12315" width="7" style="484" customWidth="1"/>
    <col min="12316" max="12316" width="6.42578125" style="484" customWidth="1"/>
    <col min="12317" max="12547" width="11.42578125" style="484"/>
    <col min="12548" max="12548" width="22" style="484" customWidth="1"/>
    <col min="12549" max="12549" width="6" style="484" customWidth="1"/>
    <col min="12550" max="12550" width="6.42578125" style="484" customWidth="1"/>
    <col min="12551" max="12551" width="6.85546875" style="484" customWidth="1"/>
    <col min="12552" max="12554" width="6.42578125" style="484" customWidth="1"/>
    <col min="12555" max="12555" width="6.28515625" style="484" customWidth="1"/>
    <col min="12556" max="12557" width="6.42578125" style="484" customWidth="1"/>
    <col min="12558" max="12558" width="6.28515625" style="484" customWidth="1"/>
    <col min="12559" max="12559" width="7.42578125" style="484" customWidth="1"/>
    <col min="12560" max="12566" width="6.7109375" style="484" customWidth="1"/>
    <col min="12567" max="12567" width="6.85546875" style="484" customWidth="1"/>
    <col min="12568" max="12568" width="6.140625" style="484" customWidth="1"/>
    <col min="12569" max="12569" width="6.7109375" style="484" customWidth="1"/>
    <col min="12570" max="12570" width="7.42578125" style="484" customWidth="1"/>
    <col min="12571" max="12571" width="7" style="484" customWidth="1"/>
    <col min="12572" max="12572" width="6.42578125" style="484" customWidth="1"/>
    <col min="12573" max="12803" width="11.42578125" style="484"/>
    <col min="12804" max="12804" width="22" style="484" customWidth="1"/>
    <col min="12805" max="12805" width="6" style="484" customWidth="1"/>
    <col min="12806" max="12806" width="6.42578125" style="484" customWidth="1"/>
    <col min="12807" max="12807" width="6.85546875" style="484" customWidth="1"/>
    <col min="12808" max="12810" width="6.42578125" style="484" customWidth="1"/>
    <col min="12811" max="12811" width="6.28515625" style="484" customWidth="1"/>
    <col min="12812" max="12813" width="6.42578125" style="484" customWidth="1"/>
    <col min="12814" max="12814" width="6.28515625" style="484" customWidth="1"/>
    <col min="12815" max="12815" width="7.42578125" style="484" customWidth="1"/>
    <col min="12816" max="12822" width="6.7109375" style="484" customWidth="1"/>
    <col min="12823" max="12823" width="6.85546875" style="484" customWidth="1"/>
    <col min="12824" max="12824" width="6.140625" style="484" customWidth="1"/>
    <col min="12825" max="12825" width="6.7109375" style="484" customWidth="1"/>
    <col min="12826" max="12826" width="7.42578125" style="484" customWidth="1"/>
    <col min="12827" max="12827" width="7" style="484" customWidth="1"/>
    <col min="12828" max="12828" width="6.42578125" style="484" customWidth="1"/>
    <col min="12829" max="13059" width="11.42578125" style="484"/>
    <col min="13060" max="13060" width="22" style="484" customWidth="1"/>
    <col min="13061" max="13061" width="6" style="484" customWidth="1"/>
    <col min="13062" max="13062" width="6.42578125" style="484" customWidth="1"/>
    <col min="13063" max="13063" width="6.85546875" style="484" customWidth="1"/>
    <col min="13064" max="13066" width="6.42578125" style="484" customWidth="1"/>
    <col min="13067" max="13067" width="6.28515625" style="484" customWidth="1"/>
    <col min="13068" max="13069" width="6.42578125" style="484" customWidth="1"/>
    <col min="13070" max="13070" width="6.28515625" style="484" customWidth="1"/>
    <col min="13071" max="13071" width="7.42578125" style="484" customWidth="1"/>
    <col min="13072" max="13078" width="6.7109375" style="484" customWidth="1"/>
    <col min="13079" max="13079" width="6.85546875" style="484" customWidth="1"/>
    <col min="13080" max="13080" width="6.140625" style="484" customWidth="1"/>
    <col min="13081" max="13081" width="6.7109375" style="484" customWidth="1"/>
    <col min="13082" max="13082" width="7.42578125" style="484" customWidth="1"/>
    <col min="13083" max="13083" width="7" style="484" customWidth="1"/>
    <col min="13084" max="13084" width="6.42578125" style="484" customWidth="1"/>
    <col min="13085" max="13315" width="11.42578125" style="484"/>
    <col min="13316" max="13316" width="22" style="484" customWidth="1"/>
    <col min="13317" max="13317" width="6" style="484" customWidth="1"/>
    <col min="13318" max="13318" width="6.42578125" style="484" customWidth="1"/>
    <col min="13319" max="13319" width="6.85546875" style="484" customWidth="1"/>
    <col min="13320" max="13322" width="6.42578125" style="484" customWidth="1"/>
    <col min="13323" max="13323" width="6.28515625" style="484" customWidth="1"/>
    <col min="13324" max="13325" width="6.42578125" style="484" customWidth="1"/>
    <col min="13326" max="13326" width="6.28515625" style="484" customWidth="1"/>
    <col min="13327" max="13327" width="7.42578125" style="484" customWidth="1"/>
    <col min="13328" max="13334" width="6.7109375" style="484" customWidth="1"/>
    <col min="13335" max="13335" width="6.85546875" style="484" customWidth="1"/>
    <col min="13336" max="13336" width="6.140625" style="484" customWidth="1"/>
    <col min="13337" max="13337" width="6.7109375" style="484" customWidth="1"/>
    <col min="13338" max="13338" width="7.42578125" style="484" customWidth="1"/>
    <col min="13339" max="13339" width="7" style="484" customWidth="1"/>
    <col min="13340" max="13340" width="6.42578125" style="484" customWidth="1"/>
    <col min="13341" max="13571" width="11.42578125" style="484"/>
    <col min="13572" max="13572" width="22" style="484" customWidth="1"/>
    <col min="13573" max="13573" width="6" style="484" customWidth="1"/>
    <col min="13574" max="13574" width="6.42578125" style="484" customWidth="1"/>
    <col min="13575" max="13575" width="6.85546875" style="484" customWidth="1"/>
    <col min="13576" max="13578" width="6.42578125" style="484" customWidth="1"/>
    <col min="13579" max="13579" width="6.28515625" style="484" customWidth="1"/>
    <col min="13580" max="13581" width="6.42578125" style="484" customWidth="1"/>
    <col min="13582" max="13582" width="6.28515625" style="484" customWidth="1"/>
    <col min="13583" max="13583" width="7.42578125" style="484" customWidth="1"/>
    <col min="13584" max="13590" width="6.7109375" style="484" customWidth="1"/>
    <col min="13591" max="13591" width="6.85546875" style="484" customWidth="1"/>
    <col min="13592" max="13592" width="6.140625" style="484" customWidth="1"/>
    <col min="13593" max="13593" width="6.7109375" style="484" customWidth="1"/>
    <col min="13594" max="13594" width="7.42578125" style="484" customWidth="1"/>
    <col min="13595" max="13595" width="7" style="484" customWidth="1"/>
    <col min="13596" max="13596" width="6.42578125" style="484" customWidth="1"/>
    <col min="13597" max="13827" width="11.42578125" style="484"/>
    <col min="13828" max="13828" width="22" style="484" customWidth="1"/>
    <col min="13829" max="13829" width="6" style="484" customWidth="1"/>
    <col min="13830" max="13830" width="6.42578125" style="484" customWidth="1"/>
    <col min="13831" max="13831" width="6.85546875" style="484" customWidth="1"/>
    <col min="13832" max="13834" width="6.42578125" style="484" customWidth="1"/>
    <col min="13835" max="13835" width="6.28515625" style="484" customWidth="1"/>
    <col min="13836" max="13837" width="6.42578125" style="484" customWidth="1"/>
    <col min="13838" max="13838" width="6.28515625" style="484" customWidth="1"/>
    <col min="13839" max="13839" width="7.42578125" style="484" customWidth="1"/>
    <col min="13840" max="13846" width="6.7109375" style="484" customWidth="1"/>
    <col min="13847" max="13847" width="6.85546875" style="484" customWidth="1"/>
    <col min="13848" max="13848" width="6.140625" style="484" customWidth="1"/>
    <col min="13849" max="13849" width="6.7109375" style="484" customWidth="1"/>
    <col min="13850" max="13850" width="7.42578125" style="484" customWidth="1"/>
    <col min="13851" max="13851" width="7" style="484" customWidth="1"/>
    <col min="13852" max="13852" width="6.42578125" style="484" customWidth="1"/>
    <col min="13853" max="14083" width="11.42578125" style="484"/>
    <col min="14084" max="14084" width="22" style="484" customWidth="1"/>
    <col min="14085" max="14085" width="6" style="484" customWidth="1"/>
    <col min="14086" max="14086" width="6.42578125" style="484" customWidth="1"/>
    <col min="14087" max="14087" width="6.85546875" style="484" customWidth="1"/>
    <col min="14088" max="14090" width="6.42578125" style="484" customWidth="1"/>
    <col min="14091" max="14091" width="6.28515625" style="484" customWidth="1"/>
    <col min="14092" max="14093" width="6.42578125" style="484" customWidth="1"/>
    <col min="14094" max="14094" width="6.28515625" style="484" customWidth="1"/>
    <col min="14095" max="14095" width="7.42578125" style="484" customWidth="1"/>
    <col min="14096" max="14102" width="6.7109375" style="484" customWidth="1"/>
    <col min="14103" max="14103" width="6.85546875" style="484" customWidth="1"/>
    <col min="14104" max="14104" width="6.140625" style="484" customWidth="1"/>
    <col min="14105" max="14105" width="6.7109375" style="484" customWidth="1"/>
    <col min="14106" max="14106" width="7.42578125" style="484" customWidth="1"/>
    <col min="14107" max="14107" width="7" style="484" customWidth="1"/>
    <col min="14108" max="14108" width="6.42578125" style="484" customWidth="1"/>
    <col min="14109" max="14339" width="11.42578125" style="484"/>
    <col min="14340" max="14340" width="22" style="484" customWidth="1"/>
    <col min="14341" max="14341" width="6" style="484" customWidth="1"/>
    <col min="14342" max="14342" width="6.42578125" style="484" customWidth="1"/>
    <col min="14343" max="14343" width="6.85546875" style="484" customWidth="1"/>
    <col min="14344" max="14346" width="6.42578125" style="484" customWidth="1"/>
    <col min="14347" max="14347" width="6.28515625" style="484" customWidth="1"/>
    <col min="14348" max="14349" width="6.42578125" style="484" customWidth="1"/>
    <col min="14350" max="14350" width="6.28515625" style="484" customWidth="1"/>
    <col min="14351" max="14351" width="7.42578125" style="484" customWidth="1"/>
    <col min="14352" max="14358" width="6.7109375" style="484" customWidth="1"/>
    <col min="14359" max="14359" width="6.85546875" style="484" customWidth="1"/>
    <col min="14360" max="14360" width="6.140625" style="484" customWidth="1"/>
    <col min="14361" max="14361" width="6.7109375" style="484" customWidth="1"/>
    <col min="14362" max="14362" width="7.42578125" style="484" customWidth="1"/>
    <col min="14363" max="14363" width="7" style="484" customWidth="1"/>
    <col min="14364" max="14364" width="6.42578125" style="484" customWidth="1"/>
    <col min="14365" max="14595" width="11.42578125" style="484"/>
    <col min="14596" max="14596" width="22" style="484" customWidth="1"/>
    <col min="14597" max="14597" width="6" style="484" customWidth="1"/>
    <col min="14598" max="14598" width="6.42578125" style="484" customWidth="1"/>
    <col min="14599" max="14599" width="6.85546875" style="484" customWidth="1"/>
    <col min="14600" max="14602" width="6.42578125" style="484" customWidth="1"/>
    <col min="14603" max="14603" width="6.28515625" style="484" customWidth="1"/>
    <col min="14604" max="14605" width="6.42578125" style="484" customWidth="1"/>
    <col min="14606" max="14606" width="6.28515625" style="484" customWidth="1"/>
    <col min="14607" max="14607" width="7.42578125" style="484" customWidth="1"/>
    <col min="14608" max="14614" width="6.7109375" style="484" customWidth="1"/>
    <col min="14615" max="14615" width="6.85546875" style="484" customWidth="1"/>
    <col min="14616" max="14616" width="6.140625" style="484" customWidth="1"/>
    <col min="14617" max="14617" width="6.7109375" style="484" customWidth="1"/>
    <col min="14618" max="14618" width="7.42578125" style="484" customWidth="1"/>
    <col min="14619" max="14619" width="7" style="484" customWidth="1"/>
    <col min="14620" max="14620" width="6.42578125" style="484" customWidth="1"/>
    <col min="14621" max="14851" width="11.42578125" style="484"/>
    <col min="14852" max="14852" width="22" style="484" customWidth="1"/>
    <col min="14853" max="14853" width="6" style="484" customWidth="1"/>
    <col min="14854" max="14854" width="6.42578125" style="484" customWidth="1"/>
    <col min="14855" max="14855" width="6.85546875" style="484" customWidth="1"/>
    <col min="14856" max="14858" width="6.42578125" style="484" customWidth="1"/>
    <col min="14859" max="14859" width="6.28515625" style="484" customWidth="1"/>
    <col min="14860" max="14861" width="6.42578125" style="484" customWidth="1"/>
    <col min="14862" max="14862" width="6.28515625" style="484" customWidth="1"/>
    <col min="14863" max="14863" width="7.42578125" style="484" customWidth="1"/>
    <col min="14864" max="14870" width="6.7109375" style="484" customWidth="1"/>
    <col min="14871" max="14871" width="6.85546875" style="484" customWidth="1"/>
    <col min="14872" max="14872" width="6.140625" style="484" customWidth="1"/>
    <col min="14873" max="14873" width="6.7109375" style="484" customWidth="1"/>
    <col min="14874" max="14874" width="7.42578125" style="484" customWidth="1"/>
    <col min="14875" max="14875" width="7" style="484" customWidth="1"/>
    <col min="14876" max="14876" width="6.42578125" style="484" customWidth="1"/>
    <col min="14877" max="15107" width="11.42578125" style="484"/>
    <col min="15108" max="15108" width="22" style="484" customWidth="1"/>
    <col min="15109" max="15109" width="6" style="484" customWidth="1"/>
    <col min="15110" max="15110" width="6.42578125" style="484" customWidth="1"/>
    <col min="15111" max="15111" width="6.85546875" style="484" customWidth="1"/>
    <col min="15112" max="15114" width="6.42578125" style="484" customWidth="1"/>
    <col min="15115" max="15115" width="6.28515625" style="484" customWidth="1"/>
    <col min="15116" max="15117" width="6.42578125" style="484" customWidth="1"/>
    <col min="15118" max="15118" width="6.28515625" style="484" customWidth="1"/>
    <col min="15119" max="15119" width="7.42578125" style="484" customWidth="1"/>
    <col min="15120" max="15126" width="6.7109375" style="484" customWidth="1"/>
    <col min="15127" max="15127" width="6.85546875" style="484" customWidth="1"/>
    <col min="15128" max="15128" width="6.140625" style="484" customWidth="1"/>
    <col min="15129" max="15129" width="6.7109375" style="484" customWidth="1"/>
    <col min="15130" max="15130" width="7.42578125" style="484" customWidth="1"/>
    <col min="15131" max="15131" width="7" style="484" customWidth="1"/>
    <col min="15132" max="15132" width="6.42578125" style="484" customWidth="1"/>
    <col min="15133" max="15363" width="11.42578125" style="484"/>
    <col min="15364" max="15364" width="22" style="484" customWidth="1"/>
    <col min="15365" max="15365" width="6" style="484" customWidth="1"/>
    <col min="15366" max="15366" width="6.42578125" style="484" customWidth="1"/>
    <col min="15367" max="15367" width="6.85546875" style="484" customWidth="1"/>
    <col min="15368" max="15370" width="6.42578125" style="484" customWidth="1"/>
    <col min="15371" max="15371" width="6.28515625" style="484" customWidth="1"/>
    <col min="15372" max="15373" width="6.42578125" style="484" customWidth="1"/>
    <col min="15374" max="15374" width="6.28515625" style="484" customWidth="1"/>
    <col min="15375" max="15375" width="7.42578125" style="484" customWidth="1"/>
    <col min="15376" max="15382" width="6.7109375" style="484" customWidth="1"/>
    <col min="15383" max="15383" width="6.85546875" style="484" customWidth="1"/>
    <col min="15384" max="15384" width="6.140625" style="484" customWidth="1"/>
    <col min="15385" max="15385" width="6.7109375" style="484" customWidth="1"/>
    <col min="15386" max="15386" width="7.42578125" style="484" customWidth="1"/>
    <col min="15387" max="15387" width="7" style="484" customWidth="1"/>
    <col min="15388" max="15388" width="6.42578125" style="484" customWidth="1"/>
    <col min="15389" max="15619" width="11.42578125" style="484"/>
    <col min="15620" max="15620" width="22" style="484" customWidth="1"/>
    <col min="15621" max="15621" width="6" style="484" customWidth="1"/>
    <col min="15622" max="15622" width="6.42578125" style="484" customWidth="1"/>
    <col min="15623" max="15623" width="6.85546875" style="484" customWidth="1"/>
    <col min="15624" max="15626" width="6.42578125" style="484" customWidth="1"/>
    <col min="15627" max="15627" width="6.28515625" style="484" customWidth="1"/>
    <col min="15628" max="15629" width="6.42578125" style="484" customWidth="1"/>
    <col min="15630" max="15630" width="6.28515625" style="484" customWidth="1"/>
    <col min="15631" max="15631" width="7.42578125" style="484" customWidth="1"/>
    <col min="15632" max="15638" width="6.7109375" style="484" customWidth="1"/>
    <col min="15639" max="15639" width="6.85546875" style="484" customWidth="1"/>
    <col min="15640" max="15640" width="6.140625" style="484" customWidth="1"/>
    <col min="15641" max="15641" width="6.7109375" style="484" customWidth="1"/>
    <col min="15642" max="15642" width="7.42578125" style="484" customWidth="1"/>
    <col min="15643" max="15643" width="7" style="484" customWidth="1"/>
    <col min="15644" max="15644" width="6.42578125" style="484" customWidth="1"/>
    <col min="15645" max="15875" width="11.42578125" style="484"/>
    <col min="15876" max="15876" width="22" style="484" customWidth="1"/>
    <col min="15877" max="15877" width="6" style="484" customWidth="1"/>
    <col min="15878" max="15878" width="6.42578125" style="484" customWidth="1"/>
    <col min="15879" max="15879" width="6.85546875" style="484" customWidth="1"/>
    <col min="15880" max="15882" width="6.42578125" style="484" customWidth="1"/>
    <col min="15883" max="15883" width="6.28515625" style="484" customWidth="1"/>
    <col min="15884" max="15885" width="6.42578125" style="484" customWidth="1"/>
    <col min="15886" max="15886" width="6.28515625" style="484" customWidth="1"/>
    <col min="15887" max="15887" width="7.42578125" style="484" customWidth="1"/>
    <col min="15888" max="15894" width="6.7109375" style="484" customWidth="1"/>
    <col min="15895" max="15895" width="6.85546875" style="484" customWidth="1"/>
    <col min="15896" max="15896" width="6.140625" style="484" customWidth="1"/>
    <col min="15897" max="15897" width="6.7109375" style="484" customWidth="1"/>
    <col min="15898" max="15898" width="7.42578125" style="484" customWidth="1"/>
    <col min="15899" max="15899" width="7" style="484" customWidth="1"/>
    <col min="15900" max="15900" width="6.42578125" style="484" customWidth="1"/>
    <col min="15901" max="16131" width="11.42578125" style="484"/>
    <col min="16132" max="16132" width="22" style="484" customWidth="1"/>
    <col min="16133" max="16133" width="6" style="484" customWidth="1"/>
    <col min="16134" max="16134" width="6.42578125" style="484" customWidth="1"/>
    <col min="16135" max="16135" width="6.85546875" style="484" customWidth="1"/>
    <col min="16136" max="16138" width="6.42578125" style="484" customWidth="1"/>
    <col min="16139" max="16139" width="6.28515625" style="484" customWidth="1"/>
    <col min="16140" max="16141" width="6.42578125" style="484" customWidth="1"/>
    <col min="16142" max="16142" width="6.28515625" style="484" customWidth="1"/>
    <col min="16143" max="16143" width="7.42578125" style="484" customWidth="1"/>
    <col min="16144" max="16150" width="6.7109375" style="484" customWidth="1"/>
    <col min="16151" max="16151" width="6.85546875" style="484" customWidth="1"/>
    <col min="16152" max="16152" width="6.140625" style="484" customWidth="1"/>
    <col min="16153" max="16153" width="6.7109375" style="484" customWidth="1"/>
    <col min="16154" max="16154" width="7.42578125" style="484" customWidth="1"/>
    <col min="16155" max="16155" width="7" style="484" customWidth="1"/>
    <col min="16156" max="16156" width="6.42578125" style="484" customWidth="1"/>
    <col min="16157" max="16384" width="11.42578125" style="484"/>
  </cols>
  <sheetData>
    <row r="1" spans="1:32" ht="23.25">
      <c r="A1" s="2219">
        <v>84</v>
      </c>
    </row>
    <row r="6" spans="1:32" ht="15.75">
      <c r="A6" s="1533" t="s">
        <v>893</v>
      </c>
      <c r="B6" s="1533"/>
      <c r="C6" s="1533"/>
      <c r="D6" s="1533"/>
      <c r="E6" s="1533"/>
      <c r="F6" s="1533"/>
      <c r="G6" s="1533"/>
      <c r="H6" s="1533"/>
      <c r="I6" s="1533"/>
      <c r="J6" s="1533"/>
      <c r="K6" s="1533"/>
      <c r="L6" s="1533"/>
      <c r="M6" s="1533"/>
      <c r="N6" s="1533"/>
      <c r="O6" s="1533"/>
      <c r="P6" s="1533"/>
      <c r="Q6" s="1533"/>
      <c r="R6" s="1533"/>
      <c r="S6" s="1533"/>
      <c r="T6" s="1533"/>
      <c r="U6" s="562"/>
      <c r="V6" s="562"/>
      <c r="W6" s="562"/>
      <c r="X6" s="562"/>
      <c r="Y6" s="562"/>
      <c r="Z6" s="562"/>
      <c r="AA6" s="562"/>
      <c r="AB6" s="562"/>
      <c r="AC6" s="562"/>
      <c r="AD6" s="562"/>
      <c r="AE6" s="562"/>
      <c r="AF6" s="562"/>
    </row>
    <row r="7" spans="1:32" ht="3" customHeight="1">
      <c r="A7" s="1724"/>
      <c r="B7" s="1724"/>
      <c r="C7" s="1724"/>
      <c r="D7" s="1724"/>
      <c r="E7" s="1724"/>
      <c r="F7" s="1724"/>
      <c r="G7" s="1724"/>
      <c r="H7" s="1724"/>
      <c r="I7" s="1724"/>
      <c r="J7" s="1724"/>
      <c r="K7" s="1724"/>
      <c r="L7" s="1724"/>
      <c r="M7" s="1724"/>
      <c r="N7" s="1724"/>
      <c r="O7" s="1724"/>
      <c r="P7" s="1724"/>
      <c r="Q7" s="1724"/>
      <c r="R7" s="1724"/>
      <c r="S7" s="1724"/>
      <c r="T7" s="1724"/>
      <c r="U7" s="535"/>
      <c r="V7" s="535"/>
      <c r="W7" s="535"/>
      <c r="X7" s="535"/>
      <c r="Y7" s="535"/>
    </row>
    <row r="8" spans="1:32" ht="15.75">
      <c r="A8" s="1531"/>
      <c r="B8" s="1531"/>
      <c r="C8" s="1533" t="s">
        <v>894</v>
      </c>
      <c r="D8" s="1533"/>
      <c r="E8" s="2495" t="s">
        <v>1425</v>
      </c>
      <c r="F8" s="2495"/>
      <c r="G8" s="2495"/>
      <c r="H8" s="2495"/>
      <c r="I8" s="2495"/>
      <c r="J8" s="2495"/>
      <c r="K8" s="2495"/>
      <c r="L8" s="2495"/>
      <c r="M8" s="2495"/>
      <c r="N8" s="2495"/>
      <c r="O8" s="2495"/>
      <c r="P8" s="2495"/>
      <c r="Q8" s="2495"/>
      <c r="R8" s="2495"/>
      <c r="S8" s="2495"/>
      <c r="T8" s="2495"/>
      <c r="U8" s="562"/>
      <c r="V8" s="562"/>
      <c r="W8" s="562"/>
      <c r="X8" s="562"/>
      <c r="Z8" s="485"/>
      <c r="AA8" s="485"/>
      <c r="AB8" s="485"/>
    </row>
    <row r="9" spans="1:32" ht="1.5" customHeight="1"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670"/>
      <c r="O9" s="670"/>
      <c r="P9" s="670"/>
      <c r="Q9" s="563"/>
      <c r="R9" s="563"/>
      <c r="S9" s="563"/>
      <c r="T9" s="563"/>
      <c r="U9" s="563"/>
      <c r="V9" s="563"/>
      <c r="W9" s="563"/>
      <c r="X9" s="563"/>
      <c r="Z9" s="485"/>
      <c r="AA9" s="485"/>
      <c r="AB9" s="485"/>
    </row>
    <row r="10" spans="1:32" ht="15.75">
      <c r="C10" s="563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670"/>
      <c r="O10" s="670"/>
      <c r="P10" s="670"/>
      <c r="Q10" s="563"/>
      <c r="R10" s="563"/>
      <c r="S10" s="563"/>
      <c r="T10" s="563"/>
      <c r="U10" s="563"/>
      <c r="V10" s="563"/>
      <c r="W10" s="563"/>
      <c r="X10" s="563"/>
      <c r="Z10" s="485"/>
      <c r="AA10" s="485"/>
      <c r="AB10" s="485"/>
    </row>
    <row r="11" spans="1:32" ht="15.75" thickBot="1">
      <c r="A11" s="564"/>
      <c r="B11" s="564"/>
      <c r="C11" s="564"/>
      <c r="D11" s="564"/>
      <c r="E11" s="564"/>
      <c r="F11" s="564"/>
      <c r="G11" s="564"/>
      <c r="H11" s="564"/>
      <c r="I11" s="564"/>
      <c r="J11" s="564"/>
      <c r="K11" s="564"/>
      <c r="L11" s="564"/>
      <c r="M11" s="564"/>
      <c r="N11" s="564"/>
      <c r="O11" s="564"/>
      <c r="P11" s="564"/>
      <c r="Q11" s="564"/>
      <c r="R11" s="564"/>
      <c r="S11" s="564"/>
      <c r="T11" s="564"/>
      <c r="U11" s="564"/>
      <c r="V11" s="2502" t="s">
        <v>885</v>
      </c>
      <c r="W11" s="2502"/>
      <c r="X11" s="2502"/>
      <c r="Y11" s="2502"/>
      <c r="Z11" s="565"/>
      <c r="AA11" s="565"/>
      <c r="AB11" s="565"/>
      <c r="AC11" s="485"/>
    </row>
    <row r="12" spans="1:32" ht="20.25" customHeight="1" thickTop="1" thickBot="1">
      <c r="A12" s="2503" t="s">
        <v>868</v>
      </c>
      <c r="B12" s="2505">
        <v>2005</v>
      </c>
      <c r="C12" s="2506"/>
      <c r="D12" s="2506"/>
      <c r="E12" s="2257">
        <v>2007</v>
      </c>
      <c r="F12" s="2258"/>
      <c r="G12" s="2259"/>
      <c r="H12" s="2260">
        <v>2008</v>
      </c>
      <c r="I12" s="2261"/>
      <c r="J12" s="2262"/>
      <c r="K12" s="2260">
        <v>2009</v>
      </c>
      <c r="L12" s="2261"/>
      <c r="M12" s="2262"/>
      <c r="N12" s="2507">
        <v>2013</v>
      </c>
      <c r="O12" s="2508"/>
      <c r="P12" s="2509"/>
      <c r="Q12" s="2507">
        <v>2014</v>
      </c>
      <c r="R12" s="2508"/>
      <c r="S12" s="2509"/>
      <c r="T12" s="2510" t="s">
        <v>450</v>
      </c>
      <c r="U12" s="2511"/>
      <c r="V12" s="2511"/>
      <c r="W12" s="2511"/>
      <c r="X12" s="2511"/>
      <c r="Y12" s="2511"/>
      <c r="Z12" s="1737"/>
      <c r="AA12" s="528"/>
      <c r="AB12" s="528"/>
    </row>
    <row r="13" spans="1:32" ht="17.25" customHeight="1">
      <c r="A13" s="2504"/>
      <c r="B13" s="567" t="s">
        <v>870</v>
      </c>
      <c r="C13" s="568" t="s">
        <v>871</v>
      </c>
      <c r="D13" s="569" t="s">
        <v>872</v>
      </c>
      <c r="E13" s="1742" t="s">
        <v>870</v>
      </c>
      <c r="F13" s="1743" t="s">
        <v>871</v>
      </c>
      <c r="G13" s="1744" t="s">
        <v>872</v>
      </c>
      <c r="H13" s="570" t="s">
        <v>870</v>
      </c>
      <c r="I13" s="571" t="s">
        <v>871</v>
      </c>
      <c r="J13" s="1741" t="s">
        <v>872</v>
      </c>
      <c r="K13" s="570" t="s">
        <v>870</v>
      </c>
      <c r="L13" s="571" t="s">
        <v>871</v>
      </c>
      <c r="M13" s="1741" t="s">
        <v>872</v>
      </c>
      <c r="N13" s="1738" t="s">
        <v>870</v>
      </c>
      <c r="O13" s="1739" t="s">
        <v>871</v>
      </c>
      <c r="P13" s="1740" t="s">
        <v>872</v>
      </c>
      <c r="Q13" s="1738" t="s">
        <v>870</v>
      </c>
      <c r="R13" s="1739" t="s">
        <v>871</v>
      </c>
      <c r="S13" s="1740" t="s">
        <v>872</v>
      </c>
      <c r="T13" s="570" t="s">
        <v>870</v>
      </c>
      <c r="U13" s="572" t="s">
        <v>251</v>
      </c>
      <c r="V13" s="2347" t="s">
        <v>871</v>
      </c>
      <c r="W13" s="572" t="s">
        <v>251</v>
      </c>
      <c r="X13" s="2347" t="s">
        <v>872</v>
      </c>
      <c r="Y13" s="572" t="s">
        <v>251</v>
      </c>
    </row>
    <row r="14" spans="1:32" ht="21.95" customHeight="1">
      <c r="A14" s="1716" t="s">
        <v>895</v>
      </c>
      <c r="B14" s="573">
        <v>13</v>
      </c>
      <c r="C14" s="574">
        <v>26</v>
      </c>
      <c r="D14" s="575">
        <v>0.98499999999999999</v>
      </c>
      <c r="E14" s="573">
        <v>14</v>
      </c>
      <c r="F14" s="574">
        <v>25</v>
      </c>
      <c r="G14" s="575">
        <v>1.175</v>
      </c>
      <c r="H14" s="573">
        <v>27</v>
      </c>
      <c r="I14" s="574">
        <v>46</v>
      </c>
      <c r="J14" s="575">
        <v>3.2509999999999999</v>
      </c>
      <c r="K14" s="573">
        <v>24</v>
      </c>
      <c r="L14" s="574">
        <v>38</v>
      </c>
      <c r="M14" s="575">
        <v>2.2000000000000002</v>
      </c>
      <c r="N14" s="1729">
        <v>18</v>
      </c>
      <c r="O14" s="1730">
        <v>28</v>
      </c>
      <c r="P14" s="1731">
        <v>2.730791</v>
      </c>
      <c r="Q14" s="1729">
        <v>3</v>
      </c>
      <c r="R14" s="1730">
        <v>3</v>
      </c>
      <c r="S14" s="1731">
        <v>0.52800000000000002</v>
      </c>
      <c r="T14" s="2346">
        <f>E14+H14+K14+N14+Q14</f>
        <v>86</v>
      </c>
      <c r="U14" s="577">
        <v>17.5</v>
      </c>
      <c r="V14" s="2348">
        <f>F14+I14+L14+O14+R14</f>
        <v>140</v>
      </c>
      <c r="W14" s="577">
        <v>19.600000000000001</v>
      </c>
      <c r="X14" s="2349">
        <f>G14+J14+M14+P14+S14</f>
        <v>9.8847910000000017</v>
      </c>
      <c r="Y14" s="576">
        <v>18.899999999999999</v>
      </c>
      <c r="AB14" s="654"/>
    </row>
    <row r="15" spans="1:32" ht="21.95" customHeight="1">
      <c r="A15" s="1716" t="s">
        <v>896</v>
      </c>
      <c r="B15" s="573">
        <v>4</v>
      </c>
      <c r="C15" s="574">
        <v>4</v>
      </c>
      <c r="D15" s="577">
        <v>0.114</v>
      </c>
      <c r="E15" s="573">
        <v>3</v>
      </c>
      <c r="F15" s="574">
        <v>3</v>
      </c>
      <c r="G15" s="577">
        <v>0.14099999999999999</v>
      </c>
      <c r="H15" s="573">
        <v>8</v>
      </c>
      <c r="I15" s="574">
        <v>6</v>
      </c>
      <c r="J15" s="575">
        <v>0.24</v>
      </c>
      <c r="K15" s="573">
        <v>3</v>
      </c>
      <c r="L15" s="574">
        <v>3</v>
      </c>
      <c r="M15" s="575">
        <v>0.17599999999999999</v>
      </c>
      <c r="N15" s="1729">
        <v>8</v>
      </c>
      <c r="O15" s="1730">
        <v>3</v>
      </c>
      <c r="P15" s="1731">
        <v>0.47243000000000002</v>
      </c>
      <c r="Q15" s="1729">
        <v>3</v>
      </c>
      <c r="R15" s="1730">
        <v>1</v>
      </c>
      <c r="S15" s="1731">
        <v>0.311</v>
      </c>
      <c r="T15" s="2346">
        <f t="shared" ref="T15:T21" si="0">E15+H15+K15+N15+Q15</f>
        <v>25</v>
      </c>
      <c r="U15" s="577">
        <v>5.0999999999999996</v>
      </c>
      <c r="V15" s="2348">
        <f t="shared" ref="V15:V21" si="1">F15+I15+L15+O15+R15</f>
        <v>16</v>
      </c>
      <c r="W15" s="576">
        <v>2.2000000000000002</v>
      </c>
      <c r="X15" s="2349">
        <f t="shared" ref="X15:X21" si="2">G15+J15+M15+P15+S15</f>
        <v>1.34043</v>
      </c>
      <c r="Y15" s="576">
        <v>2.6</v>
      </c>
      <c r="AB15" s="654"/>
    </row>
    <row r="16" spans="1:32" ht="21.95" customHeight="1">
      <c r="A16" s="1715" t="s">
        <v>897</v>
      </c>
      <c r="B16" s="578">
        <v>2</v>
      </c>
      <c r="C16" s="579">
        <v>2</v>
      </c>
      <c r="D16" s="496">
        <v>0.107</v>
      </c>
      <c r="E16" s="578">
        <v>5</v>
      </c>
      <c r="F16" s="579">
        <v>9</v>
      </c>
      <c r="G16" s="496">
        <v>0.51200000000000001</v>
      </c>
      <c r="H16" s="578">
        <v>4</v>
      </c>
      <c r="I16" s="579">
        <v>5</v>
      </c>
      <c r="J16" s="496">
        <v>0.36899999999999999</v>
      </c>
      <c r="K16" s="1756">
        <v>1</v>
      </c>
      <c r="L16" s="545">
        <v>0</v>
      </c>
      <c r="M16" s="496">
        <v>1.2E-2</v>
      </c>
      <c r="N16" s="1732">
        <v>2</v>
      </c>
      <c r="O16" s="1733">
        <v>6</v>
      </c>
      <c r="P16" s="1734">
        <v>0.68799999999999994</v>
      </c>
      <c r="Q16" s="1732">
        <v>2</v>
      </c>
      <c r="R16" s="1733">
        <v>20</v>
      </c>
      <c r="S16" s="1734">
        <v>7.1319999999999997</v>
      </c>
      <c r="T16" s="2346">
        <f t="shared" si="0"/>
        <v>14</v>
      </c>
      <c r="U16" s="495">
        <v>2.9</v>
      </c>
      <c r="V16" s="2348">
        <f t="shared" si="1"/>
        <v>40</v>
      </c>
      <c r="W16" s="495">
        <v>5.6</v>
      </c>
      <c r="X16" s="2349">
        <f t="shared" si="2"/>
        <v>8.7129999999999992</v>
      </c>
      <c r="Y16" s="495">
        <v>16.7</v>
      </c>
      <c r="AB16" s="654"/>
    </row>
    <row r="17" spans="1:28" ht="21.95" customHeight="1">
      <c r="A17" s="1715" t="s">
        <v>898</v>
      </c>
      <c r="B17" s="493">
        <v>23</v>
      </c>
      <c r="C17" s="494">
        <v>32</v>
      </c>
      <c r="D17" s="495">
        <v>1.722</v>
      </c>
      <c r="E17" s="493">
        <v>66</v>
      </c>
      <c r="F17" s="494">
        <v>93</v>
      </c>
      <c r="G17" s="495">
        <v>4.51</v>
      </c>
      <c r="H17" s="493">
        <v>59</v>
      </c>
      <c r="I17" s="494">
        <v>69</v>
      </c>
      <c r="J17" s="496">
        <v>4.2320000000000002</v>
      </c>
      <c r="K17" s="493">
        <v>65</v>
      </c>
      <c r="L17" s="494">
        <v>116</v>
      </c>
      <c r="M17" s="496">
        <v>6.0460000000000003</v>
      </c>
      <c r="N17" s="1735">
        <v>29</v>
      </c>
      <c r="O17" s="1736">
        <v>35</v>
      </c>
      <c r="P17" s="1734">
        <v>2.5649999999999999</v>
      </c>
      <c r="Q17" s="1735">
        <v>50</v>
      </c>
      <c r="R17" s="1736">
        <v>72</v>
      </c>
      <c r="S17" s="1734">
        <v>8.1280000000000001</v>
      </c>
      <c r="T17" s="2346">
        <f t="shared" si="0"/>
        <v>269</v>
      </c>
      <c r="U17" s="495">
        <v>54.8</v>
      </c>
      <c r="V17" s="2348">
        <f t="shared" si="1"/>
        <v>385</v>
      </c>
      <c r="W17" s="495">
        <v>53.9</v>
      </c>
      <c r="X17" s="2349">
        <f t="shared" si="2"/>
        <v>25.481000000000002</v>
      </c>
      <c r="Y17" s="580">
        <v>48.7</v>
      </c>
      <c r="AB17" s="654"/>
    </row>
    <row r="18" spans="1:28" ht="21.95" customHeight="1">
      <c r="A18" s="1715" t="s">
        <v>899</v>
      </c>
      <c r="B18" s="493">
        <v>1</v>
      </c>
      <c r="C18" s="494">
        <v>14</v>
      </c>
      <c r="D18" s="495">
        <v>0.46</v>
      </c>
      <c r="E18" s="493">
        <v>1</v>
      </c>
      <c r="F18" s="494">
        <v>6</v>
      </c>
      <c r="G18" s="495">
        <v>0.155</v>
      </c>
      <c r="H18" s="493">
        <v>2</v>
      </c>
      <c r="I18" s="494">
        <v>7</v>
      </c>
      <c r="J18" s="496">
        <v>0.18</v>
      </c>
      <c r="K18" s="493">
        <v>3</v>
      </c>
      <c r="L18" s="494">
        <v>9</v>
      </c>
      <c r="M18" s="496">
        <v>2.323</v>
      </c>
      <c r="N18" s="1735">
        <v>3</v>
      </c>
      <c r="O18" s="1736">
        <v>10</v>
      </c>
      <c r="P18" s="1734">
        <v>0.42526199999999997</v>
      </c>
      <c r="Q18" s="1735">
        <v>4</v>
      </c>
      <c r="R18" s="1736">
        <v>20</v>
      </c>
      <c r="S18" s="1734">
        <v>0.83799999999999997</v>
      </c>
      <c r="T18" s="2346">
        <f t="shared" si="0"/>
        <v>13</v>
      </c>
      <c r="U18" s="580">
        <v>2.6</v>
      </c>
      <c r="V18" s="2348">
        <f t="shared" si="1"/>
        <v>52</v>
      </c>
      <c r="W18" s="495">
        <v>7.3</v>
      </c>
      <c r="X18" s="2349">
        <f t="shared" si="2"/>
        <v>3.921262</v>
      </c>
      <c r="Y18" s="580">
        <v>7.5</v>
      </c>
      <c r="AB18" s="654"/>
    </row>
    <row r="19" spans="1:28" ht="21.95" customHeight="1">
      <c r="A19" s="1715" t="s">
        <v>1152</v>
      </c>
      <c r="B19" s="493">
        <v>1</v>
      </c>
      <c r="C19" s="494">
        <v>11</v>
      </c>
      <c r="D19" s="496">
        <v>0.8</v>
      </c>
      <c r="E19" s="1758">
        <v>1</v>
      </c>
      <c r="F19" s="545">
        <v>0</v>
      </c>
      <c r="G19" s="496">
        <v>2.4E-2</v>
      </c>
      <c r="H19" s="544">
        <v>0</v>
      </c>
      <c r="I19" s="1757">
        <v>0</v>
      </c>
      <c r="J19" s="1757">
        <v>0</v>
      </c>
      <c r="K19" s="493">
        <v>4</v>
      </c>
      <c r="L19" s="494">
        <v>21</v>
      </c>
      <c r="M19" s="496">
        <v>0.13300000000000001</v>
      </c>
      <c r="N19" s="1735">
        <v>1</v>
      </c>
      <c r="O19" s="1736">
        <v>4</v>
      </c>
      <c r="P19" s="1734">
        <v>0.20599999999999999</v>
      </c>
      <c r="Q19" s="1735">
        <v>0</v>
      </c>
      <c r="R19" s="1736">
        <v>0</v>
      </c>
      <c r="S19" s="1734">
        <v>0</v>
      </c>
      <c r="T19" s="2346">
        <f t="shared" si="0"/>
        <v>6</v>
      </c>
      <c r="U19" s="495">
        <v>1.2</v>
      </c>
      <c r="V19" s="2348">
        <f t="shared" si="1"/>
        <v>25</v>
      </c>
      <c r="W19" s="495">
        <v>3.5</v>
      </c>
      <c r="X19" s="2349">
        <f t="shared" si="2"/>
        <v>0.36299999999999999</v>
      </c>
      <c r="Y19" s="495">
        <v>0.7</v>
      </c>
      <c r="AB19" s="654"/>
    </row>
    <row r="20" spans="1:28" ht="21.95" customHeight="1">
      <c r="A20" s="1715" t="s">
        <v>900</v>
      </c>
      <c r="B20" s="493">
        <v>3</v>
      </c>
      <c r="C20" s="494">
        <v>5</v>
      </c>
      <c r="D20" s="495">
        <v>0.153</v>
      </c>
      <c r="E20" s="493">
        <v>10</v>
      </c>
      <c r="F20" s="494">
        <v>9</v>
      </c>
      <c r="G20" s="496">
        <v>0.40300000000000002</v>
      </c>
      <c r="H20" s="493">
        <v>18</v>
      </c>
      <c r="I20" s="494">
        <v>15</v>
      </c>
      <c r="J20" s="496">
        <v>0.71599999999999997</v>
      </c>
      <c r="K20" s="493">
        <v>17</v>
      </c>
      <c r="L20" s="494">
        <v>10</v>
      </c>
      <c r="M20" s="496">
        <v>0.46500000000000002</v>
      </c>
      <c r="N20" s="1735">
        <v>20</v>
      </c>
      <c r="O20" s="1736">
        <v>12</v>
      </c>
      <c r="P20" s="1734">
        <v>0.59726699999999999</v>
      </c>
      <c r="Q20" s="1735">
        <v>13</v>
      </c>
      <c r="R20" s="1736">
        <v>10</v>
      </c>
      <c r="S20" s="1734">
        <v>0.39900000000000002</v>
      </c>
      <c r="T20" s="2346">
        <f t="shared" si="0"/>
        <v>78</v>
      </c>
      <c r="U20" s="580">
        <v>15.9</v>
      </c>
      <c r="V20" s="2348">
        <f t="shared" si="1"/>
        <v>56</v>
      </c>
      <c r="W20" s="495">
        <v>7.8</v>
      </c>
      <c r="X20" s="2349">
        <f t="shared" si="2"/>
        <v>2.5802670000000001</v>
      </c>
      <c r="Y20" s="580">
        <v>4.9000000000000004</v>
      </c>
      <c r="AB20" s="654"/>
    </row>
    <row r="21" spans="1:28" ht="21.95" customHeight="1" thickBot="1">
      <c r="A21" s="1725" t="s">
        <v>248</v>
      </c>
      <c r="B21" s="581">
        <v>47</v>
      </c>
      <c r="C21" s="582">
        <v>94</v>
      </c>
      <c r="D21" s="583">
        <v>4.3410000000000002</v>
      </c>
      <c r="E21" s="1746">
        <v>100</v>
      </c>
      <c r="F21" s="1747">
        <v>145</v>
      </c>
      <c r="G21" s="1748">
        <v>6.92</v>
      </c>
      <c r="H21" s="1746">
        <f>SUM(H14:H20)</f>
        <v>118</v>
      </c>
      <c r="I21" s="1747">
        <v>148</v>
      </c>
      <c r="J21" s="1749">
        <f t="shared" ref="J21:P21" si="3">SUM(J14:J20)</f>
        <v>8.9879999999999978</v>
      </c>
      <c r="K21" s="1746">
        <f t="shared" si="3"/>
        <v>117</v>
      </c>
      <c r="L21" s="1747">
        <f t="shared" si="3"/>
        <v>197</v>
      </c>
      <c r="M21" s="1749">
        <f t="shared" si="3"/>
        <v>11.355</v>
      </c>
      <c r="N21" s="1750">
        <f t="shared" si="3"/>
        <v>81</v>
      </c>
      <c r="O21" s="1751">
        <f t="shared" si="3"/>
        <v>98</v>
      </c>
      <c r="P21" s="1752">
        <f t="shared" si="3"/>
        <v>7.6847499999999993</v>
      </c>
      <c r="Q21" s="1750">
        <f>SUM(Q14:Q20)</f>
        <v>75</v>
      </c>
      <c r="R21" s="1751">
        <f>SUM(R14:R20)</f>
        <v>126</v>
      </c>
      <c r="S21" s="2344">
        <f>SUM(S14:S20)</f>
        <v>17.336000000000002</v>
      </c>
      <c r="T21" s="1745">
        <f t="shared" si="0"/>
        <v>491</v>
      </c>
      <c r="U21" s="1754">
        <v>100</v>
      </c>
      <c r="V21" s="1753">
        <f t="shared" si="1"/>
        <v>714</v>
      </c>
      <c r="W21" s="1754">
        <v>100</v>
      </c>
      <c r="X21" s="2345">
        <f t="shared" si="2"/>
        <v>52.283749999999998</v>
      </c>
      <c r="Y21" s="1755">
        <v>100</v>
      </c>
      <c r="Z21" s="1737"/>
      <c r="AB21" s="654"/>
    </row>
    <row r="22" spans="1:28" ht="13.5" thickTop="1">
      <c r="A22" s="2501"/>
      <c r="B22" s="2501"/>
      <c r="C22" s="2501"/>
      <c r="D22" s="2501"/>
      <c r="E22" s="2501"/>
      <c r="F22" s="2501"/>
      <c r="T22" s="671"/>
      <c r="V22" s="671"/>
      <c r="X22" s="671"/>
      <c r="AB22" s="584"/>
    </row>
    <row r="23" spans="1:28">
      <c r="A23" s="521" t="s">
        <v>901</v>
      </c>
      <c r="Z23" s="585"/>
    </row>
    <row r="26" spans="1:28">
      <c r="B26" s="586"/>
      <c r="C26" s="586"/>
    </row>
    <row r="27" spans="1:28">
      <c r="B27" s="587"/>
      <c r="C27" s="587"/>
    </row>
    <row r="28" spans="1:28">
      <c r="B28" s="586"/>
      <c r="C28" s="586"/>
    </row>
    <row r="29" spans="1:28">
      <c r="B29" s="587"/>
      <c r="C29" s="587"/>
    </row>
    <row r="30" spans="1:28">
      <c r="B30" s="587"/>
      <c r="C30" s="587"/>
    </row>
    <row r="31" spans="1:28">
      <c r="B31" s="586"/>
      <c r="C31" s="586"/>
    </row>
    <row r="32" spans="1:28">
      <c r="B32" s="587"/>
      <c r="C32" s="586"/>
    </row>
  </sheetData>
  <mergeCells count="8">
    <mergeCell ref="A22:F22"/>
    <mergeCell ref="E8:T8"/>
    <mergeCell ref="V11:Y11"/>
    <mergeCell ref="A12:A13"/>
    <mergeCell ref="B12:D12"/>
    <mergeCell ref="Q12:S12"/>
    <mergeCell ref="T12:Y12"/>
    <mergeCell ref="N12:P12"/>
  </mergeCells>
  <phoneticPr fontId="128" type="noConversion"/>
  <printOptions horizontalCentered="1" verticalCentered="1"/>
  <pageMargins left="0.16" right="0" top="0" bottom="0" header="0.17" footer="0.51181102362204722"/>
  <pageSetup paperSize="9" scale="90" orientation="landscape" horizontalDpi="360" verticalDpi="36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M43"/>
  <sheetViews>
    <sheetView workbookViewId="0">
      <selection activeCell="D20" sqref="D20:D21"/>
    </sheetView>
  </sheetViews>
  <sheetFormatPr baseColWidth="10" defaultRowHeight="15"/>
  <cols>
    <col min="1" max="1" width="8.42578125" customWidth="1"/>
    <col min="2" max="2" width="21.42578125" customWidth="1"/>
    <col min="3" max="3" width="12.42578125" customWidth="1"/>
    <col min="7" max="7" width="13.42578125" customWidth="1"/>
    <col min="8" max="8" width="12.42578125" customWidth="1"/>
    <col min="10" max="10" width="13.42578125" customWidth="1"/>
    <col min="11" max="11" width="15.42578125" customWidth="1"/>
  </cols>
  <sheetData>
    <row r="1" spans="1:11" s="929" customFormat="1" ht="39" customHeight="1">
      <c r="A1" s="2224">
        <v>137</v>
      </c>
    </row>
    <row r="2" spans="1:11" s="929" customFormat="1"/>
    <row r="3" spans="1:11" s="929" customFormat="1"/>
    <row r="4" spans="1:11" ht="20.25">
      <c r="B4" s="1922"/>
    </row>
    <row r="5" spans="1:11" ht="20.25">
      <c r="B5" s="1938" t="s">
        <v>1297</v>
      </c>
    </row>
    <row r="6" spans="1:11" ht="20.25">
      <c r="B6" s="1923"/>
    </row>
    <row r="7" spans="1:11" ht="19.5" thickBot="1">
      <c r="B7" s="1925"/>
    </row>
    <row r="8" spans="1:11" ht="18.75">
      <c r="B8" s="2163" t="s">
        <v>1223</v>
      </c>
      <c r="C8" s="1928"/>
      <c r="D8" s="2394"/>
      <c r="E8" s="2395"/>
      <c r="F8" s="2396"/>
      <c r="G8" s="1928"/>
      <c r="H8" s="1928"/>
      <c r="I8" s="1928"/>
      <c r="J8" s="2380" t="s">
        <v>436</v>
      </c>
      <c r="K8" s="1928"/>
    </row>
    <row r="9" spans="1:11" ht="19.5" thickBot="1">
      <c r="B9" s="1927"/>
      <c r="C9" s="1929" t="s">
        <v>242</v>
      </c>
      <c r="D9" s="2397" t="s">
        <v>245</v>
      </c>
      <c r="E9" s="2398"/>
      <c r="F9" s="2399"/>
      <c r="G9" s="1929" t="s">
        <v>1225</v>
      </c>
      <c r="H9" s="1929" t="s">
        <v>246</v>
      </c>
      <c r="I9" s="1929" t="s">
        <v>247</v>
      </c>
      <c r="J9" s="2381"/>
      <c r="K9" s="1929" t="s">
        <v>1008</v>
      </c>
    </row>
    <row r="10" spans="1:11" ht="19.5" thickBot="1">
      <c r="B10" s="2164" t="s">
        <v>1224</v>
      </c>
      <c r="C10" s="1930"/>
      <c r="D10" s="1931" t="s">
        <v>1227</v>
      </c>
      <c r="E10" s="1931" t="s">
        <v>219</v>
      </c>
      <c r="F10" s="1931" t="s">
        <v>497</v>
      </c>
      <c r="G10" s="1931" t="s">
        <v>1226</v>
      </c>
      <c r="H10" s="1930"/>
      <c r="I10" s="1930"/>
      <c r="J10" s="2382"/>
      <c r="K10" s="1930"/>
    </row>
    <row r="11" spans="1:11" ht="18.75">
      <c r="B11" s="1932" t="s">
        <v>1228</v>
      </c>
      <c r="C11" s="2380">
        <v>162</v>
      </c>
      <c r="D11" s="2380">
        <v>45</v>
      </c>
      <c r="E11" s="2380">
        <v>71</v>
      </c>
      <c r="F11" s="2380">
        <v>0</v>
      </c>
      <c r="G11" s="2380">
        <v>26</v>
      </c>
      <c r="H11" s="2380">
        <v>5</v>
      </c>
      <c r="I11" s="2380">
        <v>11</v>
      </c>
      <c r="J11" s="2380">
        <v>1</v>
      </c>
      <c r="K11" s="2389">
        <f>SUM(C11:J11)</f>
        <v>321</v>
      </c>
    </row>
    <row r="12" spans="1:11" ht="18.75">
      <c r="B12" s="1932" t="s">
        <v>1229</v>
      </c>
      <c r="C12" s="2381"/>
      <c r="D12" s="2381"/>
      <c r="E12" s="2381"/>
      <c r="F12" s="2381"/>
      <c r="G12" s="2381"/>
      <c r="H12" s="2381"/>
      <c r="I12" s="2381"/>
      <c r="J12" s="2381"/>
      <c r="K12" s="2391"/>
    </row>
    <row r="13" spans="1:11" ht="8.25" customHeight="1" thickBot="1">
      <c r="B13" s="1933"/>
      <c r="C13" s="2382"/>
      <c r="D13" s="2382"/>
      <c r="E13" s="2382"/>
      <c r="F13" s="2382"/>
      <c r="G13" s="2382"/>
      <c r="H13" s="2382"/>
      <c r="I13" s="2382"/>
      <c r="J13" s="2382"/>
      <c r="K13" s="2390"/>
    </row>
    <row r="14" spans="1:11" ht="18.75" customHeight="1">
      <c r="B14" s="1932" t="s">
        <v>1230</v>
      </c>
      <c r="C14" s="2380">
        <v>91</v>
      </c>
      <c r="D14" s="2380">
        <v>22</v>
      </c>
      <c r="E14" s="2380">
        <v>17</v>
      </c>
      <c r="F14" s="2380">
        <v>1</v>
      </c>
      <c r="G14" s="2380">
        <v>6</v>
      </c>
      <c r="H14" s="2380">
        <v>0</v>
      </c>
      <c r="I14" s="2380">
        <v>2</v>
      </c>
      <c r="J14" s="2380">
        <v>1</v>
      </c>
      <c r="K14" s="2389">
        <f t="shared" ref="K14" si="0">SUM(C14:J14)</f>
        <v>140</v>
      </c>
    </row>
    <row r="15" spans="1:11" ht="18.75" customHeight="1">
      <c r="B15" s="1932" t="s">
        <v>1231</v>
      </c>
      <c r="C15" s="2381"/>
      <c r="D15" s="2381"/>
      <c r="E15" s="2381"/>
      <c r="F15" s="2381"/>
      <c r="G15" s="2381"/>
      <c r="H15" s="2381"/>
      <c r="I15" s="2381"/>
      <c r="J15" s="2381"/>
      <c r="K15" s="2391"/>
    </row>
    <row r="16" spans="1:11" ht="9.75" customHeight="1" thickBot="1">
      <c r="B16" s="1933"/>
      <c r="C16" s="2382"/>
      <c r="D16" s="2382"/>
      <c r="E16" s="2382"/>
      <c r="F16" s="2382"/>
      <c r="G16" s="2382"/>
      <c r="H16" s="2382"/>
      <c r="I16" s="2382"/>
      <c r="J16" s="2382"/>
      <c r="K16" s="2390"/>
    </row>
    <row r="17" spans="2:11" ht="18.75" customHeight="1">
      <c r="B17" s="1932" t="s">
        <v>1232</v>
      </c>
      <c r="C17" s="2380">
        <v>112</v>
      </c>
      <c r="D17" s="2380">
        <v>13</v>
      </c>
      <c r="E17" s="2380">
        <v>10</v>
      </c>
      <c r="F17" s="2380">
        <v>1</v>
      </c>
      <c r="G17" s="2380">
        <v>31</v>
      </c>
      <c r="H17" s="2380">
        <v>3</v>
      </c>
      <c r="I17" s="2380">
        <v>2</v>
      </c>
      <c r="J17" s="2380">
        <v>0</v>
      </c>
      <c r="K17" s="2389">
        <f t="shared" ref="K17" si="1">SUM(C17:J17)</f>
        <v>172</v>
      </c>
    </row>
    <row r="18" spans="2:11" ht="18.75" customHeight="1">
      <c r="B18" s="1932" t="s">
        <v>1233</v>
      </c>
      <c r="C18" s="2381"/>
      <c r="D18" s="2381"/>
      <c r="E18" s="2381"/>
      <c r="F18" s="2381"/>
      <c r="G18" s="2381"/>
      <c r="H18" s="2381"/>
      <c r="I18" s="2381"/>
      <c r="J18" s="2381"/>
      <c r="K18" s="2391"/>
    </row>
    <row r="19" spans="2:11" ht="10.5" customHeight="1" thickBot="1">
      <c r="B19" s="1933"/>
      <c r="C19" s="2382"/>
      <c r="D19" s="2382"/>
      <c r="E19" s="2382"/>
      <c r="F19" s="2382"/>
      <c r="G19" s="2382"/>
      <c r="H19" s="2382"/>
      <c r="I19" s="2382"/>
      <c r="J19" s="2382"/>
      <c r="K19" s="2390"/>
    </row>
    <row r="20" spans="2:11" ht="21.75" customHeight="1">
      <c r="B20" s="2380" t="s">
        <v>1234</v>
      </c>
      <c r="C20" s="2380">
        <v>21</v>
      </c>
      <c r="D20" s="2380"/>
      <c r="E20" s="2380">
        <v>4</v>
      </c>
      <c r="F20" s="2380">
        <v>0</v>
      </c>
      <c r="G20" s="2380">
        <v>1</v>
      </c>
      <c r="H20" s="2380">
        <v>0</v>
      </c>
      <c r="I20" s="2380">
        <v>0</v>
      </c>
      <c r="J20" s="2380">
        <v>0</v>
      </c>
      <c r="K20" s="2389">
        <f t="shared" ref="K20:K24" si="2">SUM(C20:J20)</f>
        <v>26</v>
      </c>
    </row>
    <row r="21" spans="2:11" ht="15.75" customHeight="1" thickBot="1">
      <c r="B21" s="2382"/>
      <c r="C21" s="2382"/>
      <c r="D21" s="2382"/>
      <c r="E21" s="2382"/>
      <c r="F21" s="2382"/>
      <c r="G21" s="2382"/>
      <c r="H21" s="2382"/>
      <c r="I21" s="2382"/>
      <c r="J21" s="2382"/>
      <c r="K21" s="2390"/>
    </row>
    <row r="22" spans="2:11" ht="15" customHeight="1">
      <c r="B22" s="2392" t="s">
        <v>1235</v>
      </c>
      <c r="C22" s="2380">
        <v>12</v>
      </c>
      <c r="D22" s="2380"/>
      <c r="E22" s="2380">
        <v>1</v>
      </c>
      <c r="F22" s="2380">
        <v>0</v>
      </c>
      <c r="G22" s="2380">
        <v>7</v>
      </c>
      <c r="H22" s="2380">
        <v>0</v>
      </c>
      <c r="I22" s="2380">
        <v>0</v>
      </c>
      <c r="J22" s="2380">
        <v>0</v>
      </c>
      <c r="K22" s="2389">
        <f t="shared" si="2"/>
        <v>20</v>
      </c>
    </row>
    <row r="23" spans="2:11" ht="15.75" customHeight="1" thickBot="1">
      <c r="B23" s="2393"/>
      <c r="C23" s="2382"/>
      <c r="D23" s="2382"/>
      <c r="E23" s="2382"/>
      <c r="F23" s="2382"/>
      <c r="G23" s="2382"/>
      <c r="H23" s="2382"/>
      <c r="I23" s="2382"/>
      <c r="J23" s="2382"/>
      <c r="K23" s="2390"/>
    </row>
    <row r="24" spans="2:11" ht="15" customHeight="1">
      <c r="B24" s="2384" t="s">
        <v>1236</v>
      </c>
      <c r="C24" s="2380">
        <v>127</v>
      </c>
      <c r="D24" s="2380">
        <v>19</v>
      </c>
      <c r="E24" s="2380">
        <v>24</v>
      </c>
      <c r="F24" s="2380">
        <v>1</v>
      </c>
      <c r="G24" s="2380">
        <v>32</v>
      </c>
      <c r="H24" s="2380">
        <v>4</v>
      </c>
      <c r="I24" s="2380">
        <v>0</v>
      </c>
      <c r="J24" s="2380">
        <v>0</v>
      </c>
      <c r="K24" s="2389">
        <f t="shared" si="2"/>
        <v>207</v>
      </c>
    </row>
    <row r="25" spans="2:11" ht="15.75" customHeight="1" thickBot="1">
      <c r="B25" s="2385"/>
      <c r="C25" s="2382"/>
      <c r="D25" s="2382"/>
      <c r="E25" s="2382"/>
      <c r="F25" s="2382"/>
      <c r="G25" s="2382"/>
      <c r="H25" s="2382"/>
      <c r="I25" s="2382"/>
      <c r="J25" s="2382"/>
      <c r="K25" s="2390"/>
    </row>
    <row r="26" spans="2:11" ht="9" customHeight="1">
      <c r="B26" s="2380" t="s">
        <v>1237</v>
      </c>
      <c r="C26" s="2386">
        <v>525</v>
      </c>
      <c r="D26" s="2386">
        <v>99</v>
      </c>
      <c r="E26" s="2386">
        <v>127</v>
      </c>
      <c r="F26" s="2386">
        <v>3</v>
      </c>
      <c r="G26" s="2386">
        <v>103</v>
      </c>
      <c r="H26" s="2386">
        <v>12</v>
      </c>
      <c r="I26" s="2386">
        <v>15</v>
      </c>
      <c r="J26" s="2386">
        <v>2</v>
      </c>
      <c r="K26" s="2389">
        <f>SUM(C26:J26)</f>
        <v>886</v>
      </c>
    </row>
    <row r="27" spans="2:11" ht="20.25" customHeight="1">
      <c r="B27" s="2381"/>
      <c r="C27" s="2387"/>
      <c r="D27" s="2387"/>
      <c r="E27" s="2387"/>
      <c r="F27" s="2387"/>
      <c r="G27" s="2387"/>
      <c r="H27" s="2387"/>
      <c r="I27" s="2387"/>
      <c r="J27" s="2387"/>
      <c r="K27" s="2391"/>
    </row>
    <row r="28" spans="2:11" ht="7.5" customHeight="1" thickBot="1">
      <c r="B28" s="2382"/>
      <c r="C28" s="2388"/>
      <c r="D28" s="2388"/>
      <c r="E28" s="2388"/>
      <c r="F28" s="2388"/>
      <c r="G28" s="2388"/>
      <c r="H28" s="2388"/>
      <c r="I28" s="2388"/>
      <c r="J28" s="2388"/>
      <c r="K28" s="2390"/>
    </row>
    <row r="29" spans="2:11" ht="15.75">
      <c r="B29" s="1926" t="s">
        <v>1238</v>
      </c>
    </row>
    <row r="30" spans="2:11" ht="18.75">
      <c r="B30" s="1925" t="s">
        <v>1414</v>
      </c>
    </row>
    <row r="31" spans="2:11" ht="20.25">
      <c r="B31" s="1926" t="s">
        <v>1415</v>
      </c>
    </row>
    <row r="32" spans="2:11" ht="22.5">
      <c r="B32" s="2383" t="s">
        <v>1416</v>
      </c>
      <c r="C32" s="2383"/>
      <c r="D32" s="2340"/>
      <c r="E32" s="2339"/>
    </row>
    <row r="38" spans="10:13">
      <c r="M38" s="929">
        <v>4765</v>
      </c>
    </row>
    <row r="39" spans="10:13">
      <c r="M39" s="929">
        <v>1963</v>
      </c>
    </row>
    <row r="40" spans="10:13">
      <c r="M40" s="929">
        <v>1350</v>
      </c>
    </row>
    <row r="41" spans="10:13">
      <c r="M41" s="929">
        <v>155</v>
      </c>
    </row>
    <row r="42" spans="10:13">
      <c r="M42" s="929">
        <v>151</v>
      </c>
    </row>
    <row r="43" spans="10:13">
      <c r="J43">
        <f>M43-8536</f>
        <v>-152</v>
      </c>
      <c r="M43" s="929">
        <f>SUM(M38:M42)</f>
        <v>8384</v>
      </c>
    </row>
  </sheetData>
  <mergeCells count="71">
    <mergeCell ref="D8:F8"/>
    <mergeCell ref="D9:F9"/>
    <mergeCell ref="J8:J10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  <mergeCell ref="C17:C19"/>
    <mergeCell ref="D17:D19"/>
    <mergeCell ref="E17:E19"/>
    <mergeCell ref="F17:F19"/>
    <mergeCell ref="G17:G19"/>
    <mergeCell ref="H17:H19"/>
    <mergeCell ref="I17:I19"/>
    <mergeCell ref="J17:J19"/>
    <mergeCell ref="K17:K19"/>
    <mergeCell ref="H20:H21"/>
    <mergeCell ref="I20:I21"/>
    <mergeCell ref="J20:J21"/>
    <mergeCell ref="K20:K21"/>
    <mergeCell ref="G22:G23"/>
    <mergeCell ref="B20:B21"/>
    <mergeCell ref="C20:C21"/>
    <mergeCell ref="D20:D21"/>
    <mergeCell ref="E20:E21"/>
    <mergeCell ref="F20:F21"/>
    <mergeCell ref="G20:G21"/>
    <mergeCell ref="B22:B23"/>
    <mergeCell ref="C22:C23"/>
    <mergeCell ref="D22:D23"/>
    <mergeCell ref="E22:E23"/>
    <mergeCell ref="F22:F23"/>
    <mergeCell ref="H22:H23"/>
    <mergeCell ref="I22:I23"/>
    <mergeCell ref="J22:J23"/>
    <mergeCell ref="J26:J28"/>
    <mergeCell ref="K22:K23"/>
    <mergeCell ref="H24:H25"/>
    <mergeCell ref="K26:K28"/>
    <mergeCell ref="I24:I25"/>
    <mergeCell ref="J24:J25"/>
    <mergeCell ref="K24:K25"/>
    <mergeCell ref="H26:H28"/>
    <mergeCell ref="I26:I28"/>
    <mergeCell ref="E24:E25"/>
    <mergeCell ref="F24:F25"/>
    <mergeCell ref="G24:G25"/>
    <mergeCell ref="C26:C28"/>
    <mergeCell ref="D26:D28"/>
    <mergeCell ref="E26:E28"/>
    <mergeCell ref="F26:F28"/>
    <mergeCell ref="G26:G28"/>
    <mergeCell ref="B26:B28"/>
    <mergeCell ref="B32:C32"/>
    <mergeCell ref="B24:B25"/>
    <mergeCell ref="C24:C25"/>
    <mergeCell ref="D24:D25"/>
  </mergeCells>
  <pageMargins left="0.57187500000000002" right="0.53" top="0.18" bottom="0.45937499999999998" header="0.18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A1:M53"/>
  <sheetViews>
    <sheetView workbookViewId="0">
      <selection activeCell="I33" sqref="I33"/>
    </sheetView>
  </sheetViews>
  <sheetFormatPr baseColWidth="10" defaultColWidth="11.42578125" defaultRowHeight="12.75"/>
  <cols>
    <col min="1" max="1" width="19.28515625" style="437" customWidth="1"/>
    <col min="2" max="11" width="13" style="437" customWidth="1"/>
    <col min="12" max="13" width="14.42578125" style="437" customWidth="1"/>
    <col min="14" max="256" width="11.42578125" style="437"/>
    <col min="257" max="257" width="17.85546875" style="437" customWidth="1"/>
    <col min="258" max="258" width="9.42578125" style="437" customWidth="1"/>
    <col min="259" max="259" width="9" style="437" customWidth="1"/>
    <col min="260" max="260" width="11.140625" style="437" customWidth="1"/>
    <col min="261" max="262" width="8.85546875" style="437" customWidth="1"/>
    <col min="263" max="263" width="11.42578125" style="437" customWidth="1"/>
    <col min="264" max="266" width="9.85546875" style="437" customWidth="1"/>
    <col min="267" max="267" width="11.28515625" style="437" customWidth="1"/>
    <col min="268" max="268" width="12.28515625" style="437" customWidth="1"/>
    <col min="269" max="269" width="12.85546875" style="437" customWidth="1"/>
    <col min="270" max="512" width="11.42578125" style="437"/>
    <col min="513" max="513" width="17.85546875" style="437" customWidth="1"/>
    <col min="514" max="514" width="9.42578125" style="437" customWidth="1"/>
    <col min="515" max="515" width="9" style="437" customWidth="1"/>
    <col min="516" max="516" width="11.140625" style="437" customWidth="1"/>
    <col min="517" max="518" width="8.85546875" style="437" customWidth="1"/>
    <col min="519" max="519" width="11.42578125" style="437" customWidth="1"/>
    <col min="520" max="522" width="9.85546875" style="437" customWidth="1"/>
    <col min="523" max="523" width="11.28515625" style="437" customWidth="1"/>
    <col min="524" max="524" width="12.28515625" style="437" customWidth="1"/>
    <col min="525" max="525" width="12.85546875" style="437" customWidth="1"/>
    <col min="526" max="768" width="11.42578125" style="437"/>
    <col min="769" max="769" width="17.85546875" style="437" customWidth="1"/>
    <col min="770" max="770" width="9.42578125" style="437" customWidth="1"/>
    <col min="771" max="771" width="9" style="437" customWidth="1"/>
    <col min="772" max="772" width="11.140625" style="437" customWidth="1"/>
    <col min="773" max="774" width="8.85546875" style="437" customWidth="1"/>
    <col min="775" max="775" width="11.42578125" style="437" customWidth="1"/>
    <col min="776" max="778" width="9.85546875" style="437" customWidth="1"/>
    <col min="779" max="779" width="11.28515625" style="437" customWidth="1"/>
    <col min="780" max="780" width="12.28515625" style="437" customWidth="1"/>
    <col min="781" max="781" width="12.85546875" style="437" customWidth="1"/>
    <col min="782" max="1024" width="11.42578125" style="437"/>
    <col min="1025" max="1025" width="17.85546875" style="437" customWidth="1"/>
    <col min="1026" max="1026" width="9.42578125" style="437" customWidth="1"/>
    <col min="1027" max="1027" width="9" style="437" customWidth="1"/>
    <col min="1028" max="1028" width="11.140625" style="437" customWidth="1"/>
    <col min="1029" max="1030" width="8.85546875" style="437" customWidth="1"/>
    <col min="1031" max="1031" width="11.42578125" style="437" customWidth="1"/>
    <col min="1032" max="1034" width="9.85546875" style="437" customWidth="1"/>
    <col min="1035" max="1035" width="11.28515625" style="437" customWidth="1"/>
    <col min="1036" max="1036" width="12.28515625" style="437" customWidth="1"/>
    <col min="1037" max="1037" width="12.85546875" style="437" customWidth="1"/>
    <col min="1038" max="1280" width="11.42578125" style="437"/>
    <col min="1281" max="1281" width="17.85546875" style="437" customWidth="1"/>
    <col min="1282" max="1282" width="9.42578125" style="437" customWidth="1"/>
    <col min="1283" max="1283" width="9" style="437" customWidth="1"/>
    <col min="1284" max="1284" width="11.140625" style="437" customWidth="1"/>
    <col min="1285" max="1286" width="8.85546875" style="437" customWidth="1"/>
    <col min="1287" max="1287" width="11.42578125" style="437" customWidth="1"/>
    <col min="1288" max="1290" width="9.85546875" style="437" customWidth="1"/>
    <col min="1291" max="1291" width="11.28515625" style="437" customWidth="1"/>
    <col min="1292" max="1292" width="12.28515625" style="437" customWidth="1"/>
    <col min="1293" max="1293" width="12.85546875" style="437" customWidth="1"/>
    <col min="1294" max="1536" width="11.42578125" style="437"/>
    <col min="1537" max="1537" width="17.85546875" style="437" customWidth="1"/>
    <col min="1538" max="1538" width="9.42578125" style="437" customWidth="1"/>
    <col min="1539" max="1539" width="9" style="437" customWidth="1"/>
    <col min="1540" max="1540" width="11.140625" style="437" customWidth="1"/>
    <col min="1541" max="1542" width="8.85546875" style="437" customWidth="1"/>
    <col min="1543" max="1543" width="11.42578125" style="437" customWidth="1"/>
    <col min="1544" max="1546" width="9.85546875" style="437" customWidth="1"/>
    <col min="1547" max="1547" width="11.28515625" style="437" customWidth="1"/>
    <col min="1548" max="1548" width="12.28515625" style="437" customWidth="1"/>
    <col min="1549" max="1549" width="12.85546875" style="437" customWidth="1"/>
    <col min="1550" max="1792" width="11.42578125" style="437"/>
    <col min="1793" max="1793" width="17.85546875" style="437" customWidth="1"/>
    <col min="1794" max="1794" width="9.42578125" style="437" customWidth="1"/>
    <col min="1795" max="1795" width="9" style="437" customWidth="1"/>
    <col min="1796" max="1796" width="11.140625" style="437" customWidth="1"/>
    <col min="1797" max="1798" width="8.85546875" style="437" customWidth="1"/>
    <col min="1799" max="1799" width="11.42578125" style="437" customWidth="1"/>
    <col min="1800" max="1802" width="9.85546875" style="437" customWidth="1"/>
    <col min="1803" max="1803" width="11.28515625" style="437" customWidth="1"/>
    <col min="1804" max="1804" width="12.28515625" style="437" customWidth="1"/>
    <col min="1805" max="1805" width="12.85546875" style="437" customWidth="1"/>
    <col min="1806" max="2048" width="11.42578125" style="437"/>
    <col min="2049" max="2049" width="17.85546875" style="437" customWidth="1"/>
    <col min="2050" max="2050" width="9.42578125" style="437" customWidth="1"/>
    <col min="2051" max="2051" width="9" style="437" customWidth="1"/>
    <col min="2052" max="2052" width="11.140625" style="437" customWidth="1"/>
    <col min="2053" max="2054" width="8.85546875" style="437" customWidth="1"/>
    <col min="2055" max="2055" width="11.42578125" style="437" customWidth="1"/>
    <col min="2056" max="2058" width="9.85546875" style="437" customWidth="1"/>
    <col min="2059" max="2059" width="11.28515625" style="437" customWidth="1"/>
    <col min="2060" max="2060" width="12.28515625" style="437" customWidth="1"/>
    <col min="2061" max="2061" width="12.85546875" style="437" customWidth="1"/>
    <col min="2062" max="2304" width="11.42578125" style="437"/>
    <col min="2305" max="2305" width="17.85546875" style="437" customWidth="1"/>
    <col min="2306" max="2306" width="9.42578125" style="437" customWidth="1"/>
    <col min="2307" max="2307" width="9" style="437" customWidth="1"/>
    <col min="2308" max="2308" width="11.140625" style="437" customWidth="1"/>
    <col min="2309" max="2310" width="8.85546875" style="437" customWidth="1"/>
    <col min="2311" max="2311" width="11.42578125" style="437" customWidth="1"/>
    <col min="2312" max="2314" width="9.85546875" style="437" customWidth="1"/>
    <col min="2315" max="2315" width="11.28515625" style="437" customWidth="1"/>
    <col min="2316" max="2316" width="12.28515625" style="437" customWidth="1"/>
    <col min="2317" max="2317" width="12.85546875" style="437" customWidth="1"/>
    <col min="2318" max="2560" width="11.42578125" style="437"/>
    <col min="2561" max="2561" width="17.85546875" style="437" customWidth="1"/>
    <col min="2562" max="2562" width="9.42578125" style="437" customWidth="1"/>
    <col min="2563" max="2563" width="9" style="437" customWidth="1"/>
    <col min="2564" max="2564" width="11.140625" style="437" customWidth="1"/>
    <col min="2565" max="2566" width="8.85546875" style="437" customWidth="1"/>
    <col min="2567" max="2567" width="11.42578125" style="437" customWidth="1"/>
    <col min="2568" max="2570" width="9.85546875" style="437" customWidth="1"/>
    <col min="2571" max="2571" width="11.28515625" style="437" customWidth="1"/>
    <col min="2572" max="2572" width="12.28515625" style="437" customWidth="1"/>
    <col min="2573" max="2573" width="12.85546875" style="437" customWidth="1"/>
    <col min="2574" max="2816" width="11.42578125" style="437"/>
    <col min="2817" max="2817" width="17.85546875" style="437" customWidth="1"/>
    <col min="2818" max="2818" width="9.42578125" style="437" customWidth="1"/>
    <col min="2819" max="2819" width="9" style="437" customWidth="1"/>
    <col min="2820" max="2820" width="11.140625" style="437" customWidth="1"/>
    <col min="2821" max="2822" width="8.85546875" style="437" customWidth="1"/>
    <col min="2823" max="2823" width="11.42578125" style="437" customWidth="1"/>
    <col min="2824" max="2826" width="9.85546875" style="437" customWidth="1"/>
    <col min="2827" max="2827" width="11.28515625" style="437" customWidth="1"/>
    <col min="2828" max="2828" width="12.28515625" style="437" customWidth="1"/>
    <col min="2829" max="2829" width="12.85546875" style="437" customWidth="1"/>
    <col min="2830" max="3072" width="11.42578125" style="437"/>
    <col min="3073" max="3073" width="17.85546875" style="437" customWidth="1"/>
    <col min="3074" max="3074" width="9.42578125" style="437" customWidth="1"/>
    <col min="3075" max="3075" width="9" style="437" customWidth="1"/>
    <col min="3076" max="3076" width="11.140625" style="437" customWidth="1"/>
    <col min="3077" max="3078" width="8.85546875" style="437" customWidth="1"/>
    <col min="3079" max="3079" width="11.42578125" style="437" customWidth="1"/>
    <col min="3080" max="3082" width="9.85546875" style="437" customWidth="1"/>
    <col min="3083" max="3083" width="11.28515625" style="437" customWidth="1"/>
    <col min="3084" max="3084" width="12.28515625" style="437" customWidth="1"/>
    <col min="3085" max="3085" width="12.85546875" style="437" customWidth="1"/>
    <col min="3086" max="3328" width="11.42578125" style="437"/>
    <col min="3329" max="3329" width="17.85546875" style="437" customWidth="1"/>
    <col min="3330" max="3330" width="9.42578125" style="437" customWidth="1"/>
    <col min="3331" max="3331" width="9" style="437" customWidth="1"/>
    <col min="3332" max="3332" width="11.140625" style="437" customWidth="1"/>
    <col min="3333" max="3334" width="8.85546875" style="437" customWidth="1"/>
    <col min="3335" max="3335" width="11.42578125" style="437" customWidth="1"/>
    <col min="3336" max="3338" width="9.85546875" style="437" customWidth="1"/>
    <col min="3339" max="3339" width="11.28515625" style="437" customWidth="1"/>
    <col min="3340" max="3340" width="12.28515625" style="437" customWidth="1"/>
    <col min="3341" max="3341" width="12.85546875" style="437" customWidth="1"/>
    <col min="3342" max="3584" width="11.42578125" style="437"/>
    <col min="3585" max="3585" width="17.85546875" style="437" customWidth="1"/>
    <col min="3586" max="3586" width="9.42578125" style="437" customWidth="1"/>
    <col min="3587" max="3587" width="9" style="437" customWidth="1"/>
    <col min="3588" max="3588" width="11.140625" style="437" customWidth="1"/>
    <col min="3589" max="3590" width="8.85546875" style="437" customWidth="1"/>
    <col min="3591" max="3591" width="11.42578125" style="437" customWidth="1"/>
    <col min="3592" max="3594" width="9.85546875" style="437" customWidth="1"/>
    <col min="3595" max="3595" width="11.28515625" style="437" customWidth="1"/>
    <col min="3596" max="3596" width="12.28515625" style="437" customWidth="1"/>
    <col min="3597" max="3597" width="12.85546875" style="437" customWidth="1"/>
    <col min="3598" max="3840" width="11.42578125" style="437"/>
    <col min="3841" max="3841" width="17.85546875" style="437" customWidth="1"/>
    <col min="3842" max="3842" width="9.42578125" style="437" customWidth="1"/>
    <col min="3843" max="3843" width="9" style="437" customWidth="1"/>
    <col min="3844" max="3844" width="11.140625" style="437" customWidth="1"/>
    <col min="3845" max="3846" width="8.85546875" style="437" customWidth="1"/>
    <col min="3847" max="3847" width="11.42578125" style="437" customWidth="1"/>
    <col min="3848" max="3850" width="9.85546875" style="437" customWidth="1"/>
    <col min="3851" max="3851" width="11.28515625" style="437" customWidth="1"/>
    <col min="3852" max="3852" width="12.28515625" style="437" customWidth="1"/>
    <col min="3853" max="3853" width="12.85546875" style="437" customWidth="1"/>
    <col min="3854" max="4096" width="11.42578125" style="437"/>
    <col min="4097" max="4097" width="17.85546875" style="437" customWidth="1"/>
    <col min="4098" max="4098" width="9.42578125" style="437" customWidth="1"/>
    <col min="4099" max="4099" width="9" style="437" customWidth="1"/>
    <col min="4100" max="4100" width="11.140625" style="437" customWidth="1"/>
    <col min="4101" max="4102" width="8.85546875" style="437" customWidth="1"/>
    <col min="4103" max="4103" width="11.42578125" style="437" customWidth="1"/>
    <col min="4104" max="4106" width="9.85546875" style="437" customWidth="1"/>
    <col min="4107" max="4107" width="11.28515625" style="437" customWidth="1"/>
    <col min="4108" max="4108" width="12.28515625" style="437" customWidth="1"/>
    <col min="4109" max="4109" width="12.85546875" style="437" customWidth="1"/>
    <col min="4110" max="4352" width="11.42578125" style="437"/>
    <col min="4353" max="4353" width="17.85546875" style="437" customWidth="1"/>
    <col min="4354" max="4354" width="9.42578125" style="437" customWidth="1"/>
    <col min="4355" max="4355" width="9" style="437" customWidth="1"/>
    <col min="4356" max="4356" width="11.140625" style="437" customWidth="1"/>
    <col min="4357" max="4358" width="8.85546875" style="437" customWidth="1"/>
    <col min="4359" max="4359" width="11.42578125" style="437" customWidth="1"/>
    <col min="4360" max="4362" width="9.85546875" style="437" customWidth="1"/>
    <col min="4363" max="4363" width="11.28515625" style="437" customWidth="1"/>
    <col min="4364" max="4364" width="12.28515625" style="437" customWidth="1"/>
    <col min="4365" max="4365" width="12.85546875" style="437" customWidth="1"/>
    <col min="4366" max="4608" width="11.42578125" style="437"/>
    <col min="4609" max="4609" width="17.85546875" style="437" customWidth="1"/>
    <col min="4610" max="4610" width="9.42578125" style="437" customWidth="1"/>
    <col min="4611" max="4611" width="9" style="437" customWidth="1"/>
    <col min="4612" max="4612" width="11.140625" style="437" customWidth="1"/>
    <col min="4613" max="4614" width="8.85546875" style="437" customWidth="1"/>
    <col min="4615" max="4615" width="11.42578125" style="437" customWidth="1"/>
    <col min="4616" max="4618" width="9.85546875" style="437" customWidth="1"/>
    <col min="4619" max="4619" width="11.28515625" style="437" customWidth="1"/>
    <col min="4620" max="4620" width="12.28515625" style="437" customWidth="1"/>
    <col min="4621" max="4621" width="12.85546875" style="437" customWidth="1"/>
    <col min="4622" max="4864" width="11.42578125" style="437"/>
    <col min="4865" max="4865" width="17.85546875" style="437" customWidth="1"/>
    <col min="4866" max="4866" width="9.42578125" style="437" customWidth="1"/>
    <col min="4867" max="4867" width="9" style="437" customWidth="1"/>
    <col min="4868" max="4868" width="11.140625" style="437" customWidth="1"/>
    <col min="4869" max="4870" width="8.85546875" style="437" customWidth="1"/>
    <col min="4871" max="4871" width="11.42578125" style="437" customWidth="1"/>
    <col min="4872" max="4874" width="9.85546875" style="437" customWidth="1"/>
    <col min="4875" max="4875" width="11.28515625" style="437" customWidth="1"/>
    <col min="4876" max="4876" width="12.28515625" style="437" customWidth="1"/>
    <col min="4877" max="4877" width="12.85546875" style="437" customWidth="1"/>
    <col min="4878" max="5120" width="11.42578125" style="437"/>
    <col min="5121" max="5121" width="17.85546875" style="437" customWidth="1"/>
    <col min="5122" max="5122" width="9.42578125" style="437" customWidth="1"/>
    <col min="5123" max="5123" width="9" style="437" customWidth="1"/>
    <col min="5124" max="5124" width="11.140625" style="437" customWidth="1"/>
    <col min="5125" max="5126" width="8.85546875" style="437" customWidth="1"/>
    <col min="5127" max="5127" width="11.42578125" style="437" customWidth="1"/>
    <col min="5128" max="5130" width="9.85546875" style="437" customWidth="1"/>
    <col min="5131" max="5131" width="11.28515625" style="437" customWidth="1"/>
    <col min="5132" max="5132" width="12.28515625" style="437" customWidth="1"/>
    <col min="5133" max="5133" width="12.85546875" style="437" customWidth="1"/>
    <col min="5134" max="5376" width="11.42578125" style="437"/>
    <col min="5377" max="5377" width="17.85546875" style="437" customWidth="1"/>
    <col min="5378" max="5378" width="9.42578125" style="437" customWidth="1"/>
    <col min="5379" max="5379" width="9" style="437" customWidth="1"/>
    <col min="5380" max="5380" width="11.140625" style="437" customWidth="1"/>
    <col min="5381" max="5382" width="8.85546875" style="437" customWidth="1"/>
    <col min="5383" max="5383" width="11.42578125" style="437" customWidth="1"/>
    <col min="5384" max="5386" width="9.85546875" style="437" customWidth="1"/>
    <col min="5387" max="5387" width="11.28515625" style="437" customWidth="1"/>
    <col min="5388" max="5388" width="12.28515625" style="437" customWidth="1"/>
    <col min="5389" max="5389" width="12.85546875" style="437" customWidth="1"/>
    <col min="5390" max="5632" width="11.42578125" style="437"/>
    <col min="5633" max="5633" width="17.85546875" style="437" customWidth="1"/>
    <col min="5634" max="5634" width="9.42578125" style="437" customWidth="1"/>
    <col min="5635" max="5635" width="9" style="437" customWidth="1"/>
    <col min="5636" max="5636" width="11.140625" style="437" customWidth="1"/>
    <col min="5637" max="5638" width="8.85546875" style="437" customWidth="1"/>
    <col min="5639" max="5639" width="11.42578125" style="437" customWidth="1"/>
    <col min="5640" max="5642" width="9.85546875" style="437" customWidth="1"/>
    <col min="5643" max="5643" width="11.28515625" style="437" customWidth="1"/>
    <col min="5644" max="5644" width="12.28515625" style="437" customWidth="1"/>
    <col min="5645" max="5645" width="12.85546875" style="437" customWidth="1"/>
    <col min="5646" max="5888" width="11.42578125" style="437"/>
    <col min="5889" max="5889" width="17.85546875" style="437" customWidth="1"/>
    <col min="5890" max="5890" width="9.42578125" style="437" customWidth="1"/>
    <col min="5891" max="5891" width="9" style="437" customWidth="1"/>
    <col min="5892" max="5892" width="11.140625" style="437" customWidth="1"/>
    <col min="5893" max="5894" width="8.85546875" style="437" customWidth="1"/>
    <col min="5895" max="5895" width="11.42578125" style="437" customWidth="1"/>
    <col min="5896" max="5898" width="9.85546875" style="437" customWidth="1"/>
    <col min="5899" max="5899" width="11.28515625" style="437" customWidth="1"/>
    <col min="5900" max="5900" width="12.28515625" style="437" customWidth="1"/>
    <col min="5901" max="5901" width="12.85546875" style="437" customWidth="1"/>
    <col min="5902" max="6144" width="11.42578125" style="437"/>
    <col min="6145" max="6145" width="17.85546875" style="437" customWidth="1"/>
    <col min="6146" max="6146" width="9.42578125" style="437" customWidth="1"/>
    <col min="6147" max="6147" width="9" style="437" customWidth="1"/>
    <col min="6148" max="6148" width="11.140625" style="437" customWidth="1"/>
    <col min="6149" max="6150" width="8.85546875" style="437" customWidth="1"/>
    <col min="6151" max="6151" width="11.42578125" style="437" customWidth="1"/>
    <col min="6152" max="6154" width="9.85546875" style="437" customWidth="1"/>
    <col min="6155" max="6155" width="11.28515625" style="437" customWidth="1"/>
    <col min="6156" max="6156" width="12.28515625" style="437" customWidth="1"/>
    <col min="6157" max="6157" width="12.85546875" style="437" customWidth="1"/>
    <col min="6158" max="6400" width="11.42578125" style="437"/>
    <col min="6401" max="6401" width="17.85546875" style="437" customWidth="1"/>
    <col min="6402" max="6402" width="9.42578125" style="437" customWidth="1"/>
    <col min="6403" max="6403" width="9" style="437" customWidth="1"/>
    <col min="6404" max="6404" width="11.140625" style="437" customWidth="1"/>
    <col min="6405" max="6406" width="8.85546875" style="437" customWidth="1"/>
    <col min="6407" max="6407" width="11.42578125" style="437" customWidth="1"/>
    <col min="6408" max="6410" width="9.85546875" style="437" customWidth="1"/>
    <col min="6411" max="6411" width="11.28515625" style="437" customWidth="1"/>
    <col min="6412" max="6412" width="12.28515625" style="437" customWidth="1"/>
    <col min="6413" max="6413" width="12.85546875" style="437" customWidth="1"/>
    <col min="6414" max="6656" width="11.42578125" style="437"/>
    <col min="6657" max="6657" width="17.85546875" style="437" customWidth="1"/>
    <col min="6658" max="6658" width="9.42578125" style="437" customWidth="1"/>
    <col min="6659" max="6659" width="9" style="437" customWidth="1"/>
    <col min="6660" max="6660" width="11.140625" style="437" customWidth="1"/>
    <col min="6661" max="6662" width="8.85546875" style="437" customWidth="1"/>
    <col min="6663" max="6663" width="11.42578125" style="437" customWidth="1"/>
    <col min="6664" max="6666" width="9.85546875" style="437" customWidth="1"/>
    <col min="6667" max="6667" width="11.28515625" style="437" customWidth="1"/>
    <col min="6668" max="6668" width="12.28515625" style="437" customWidth="1"/>
    <col min="6669" max="6669" width="12.85546875" style="437" customWidth="1"/>
    <col min="6670" max="6912" width="11.42578125" style="437"/>
    <col min="6913" max="6913" width="17.85546875" style="437" customWidth="1"/>
    <col min="6914" max="6914" width="9.42578125" style="437" customWidth="1"/>
    <col min="6915" max="6915" width="9" style="437" customWidth="1"/>
    <col min="6916" max="6916" width="11.140625" style="437" customWidth="1"/>
    <col min="6917" max="6918" width="8.85546875" style="437" customWidth="1"/>
    <col min="6919" max="6919" width="11.42578125" style="437" customWidth="1"/>
    <col min="6920" max="6922" width="9.85546875" style="437" customWidth="1"/>
    <col min="6923" max="6923" width="11.28515625" style="437" customWidth="1"/>
    <col min="6924" max="6924" width="12.28515625" style="437" customWidth="1"/>
    <col min="6925" max="6925" width="12.85546875" style="437" customWidth="1"/>
    <col min="6926" max="7168" width="11.42578125" style="437"/>
    <col min="7169" max="7169" width="17.85546875" style="437" customWidth="1"/>
    <col min="7170" max="7170" width="9.42578125" style="437" customWidth="1"/>
    <col min="7171" max="7171" width="9" style="437" customWidth="1"/>
    <col min="7172" max="7172" width="11.140625" style="437" customWidth="1"/>
    <col min="7173" max="7174" width="8.85546875" style="437" customWidth="1"/>
    <col min="7175" max="7175" width="11.42578125" style="437" customWidth="1"/>
    <col min="7176" max="7178" width="9.85546875" style="437" customWidth="1"/>
    <col min="7179" max="7179" width="11.28515625" style="437" customWidth="1"/>
    <col min="7180" max="7180" width="12.28515625" style="437" customWidth="1"/>
    <col min="7181" max="7181" width="12.85546875" style="437" customWidth="1"/>
    <col min="7182" max="7424" width="11.42578125" style="437"/>
    <col min="7425" max="7425" width="17.85546875" style="437" customWidth="1"/>
    <col min="7426" max="7426" width="9.42578125" style="437" customWidth="1"/>
    <col min="7427" max="7427" width="9" style="437" customWidth="1"/>
    <col min="7428" max="7428" width="11.140625" style="437" customWidth="1"/>
    <col min="7429" max="7430" width="8.85546875" style="437" customWidth="1"/>
    <col min="7431" max="7431" width="11.42578125" style="437" customWidth="1"/>
    <col min="7432" max="7434" width="9.85546875" style="437" customWidth="1"/>
    <col min="7435" max="7435" width="11.28515625" style="437" customWidth="1"/>
    <col min="7436" max="7436" width="12.28515625" style="437" customWidth="1"/>
    <col min="7437" max="7437" width="12.85546875" style="437" customWidth="1"/>
    <col min="7438" max="7680" width="11.42578125" style="437"/>
    <col min="7681" max="7681" width="17.85546875" style="437" customWidth="1"/>
    <col min="7682" max="7682" width="9.42578125" style="437" customWidth="1"/>
    <col min="7683" max="7683" width="9" style="437" customWidth="1"/>
    <col min="7684" max="7684" width="11.140625" style="437" customWidth="1"/>
    <col min="7685" max="7686" width="8.85546875" style="437" customWidth="1"/>
    <col min="7687" max="7687" width="11.42578125" style="437" customWidth="1"/>
    <col min="7688" max="7690" width="9.85546875" style="437" customWidth="1"/>
    <col min="7691" max="7691" width="11.28515625" style="437" customWidth="1"/>
    <col min="7692" max="7692" width="12.28515625" style="437" customWidth="1"/>
    <col min="7693" max="7693" width="12.85546875" style="437" customWidth="1"/>
    <col min="7694" max="7936" width="11.42578125" style="437"/>
    <col min="7937" max="7937" width="17.85546875" style="437" customWidth="1"/>
    <col min="7938" max="7938" width="9.42578125" style="437" customWidth="1"/>
    <col min="7939" max="7939" width="9" style="437" customWidth="1"/>
    <col min="7940" max="7940" width="11.140625" style="437" customWidth="1"/>
    <col min="7941" max="7942" width="8.85546875" style="437" customWidth="1"/>
    <col min="7943" max="7943" width="11.42578125" style="437" customWidth="1"/>
    <col min="7944" max="7946" width="9.85546875" style="437" customWidth="1"/>
    <col min="7947" max="7947" width="11.28515625" style="437" customWidth="1"/>
    <col min="7948" max="7948" width="12.28515625" style="437" customWidth="1"/>
    <col min="7949" max="7949" width="12.85546875" style="437" customWidth="1"/>
    <col min="7950" max="8192" width="11.42578125" style="437"/>
    <col min="8193" max="8193" width="17.85546875" style="437" customWidth="1"/>
    <col min="8194" max="8194" width="9.42578125" style="437" customWidth="1"/>
    <col min="8195" max="8195" width="9" style="437" customWidth="1"/>
    <col min="8196" max="8196" width="11.140625" style="437" customWidth="1"/>
    <col min="8197" max="8198" width="8.85546875" style="437" customWidth="1"/>
    <col min="8199" max="8199" width="11.42578125" style="437" customWidth="1"/>
    <col min="8200" max="8202" width="9.85546875" style="437" customWidth="1"/>
    <col min="8203" max="8203" width="11.28515625" style="437" customWidth="1"/>
    <col min="8204" max="8204" width="12.28515625" style="437" customWidth="1"/>
    <col min="8205" max="8205" width="12.85546875" style="437" customWidth="1"/>
    <col min="8206" max="8448" width="11.42578125" style="437"/>
    <col min="8449" max="8449" width="17.85546875" style="437" customWidth="1"/>
    <col min="8450" max="8450" width="9.42578125" style="437" customWidth="1"/>
    <col min="8451" max="8451" width="9" style="437" customWidth="1"/>
    <col min="8452" max="8452" width="11.140625" style="437" customWidth="1"/>
    <col min="8453" max="8454" width="8.85546875" style="437" customWidth="1"/>
    <col min="8455" max="8455" width="11.42578125" style="437" customWidth="1"/>
    <col min="8456" max="8458" width="9.85546875" style="437" customWidth="1"/>
    <col min="8459" max="8459" width="11.28515625" style="437" customWidth="1"/>
    <col min="8460" max="8460" width="12.28515625" style="437" customWidth="1"/>
    <col min="8461" max="8461" width="12.85546875" style="437" customWidth="1"/>
    <col min="8462" max="8704" width="11.42578125" style="437"/>
    <col min="8705" max="8705" width="17.85546875" style="437" customWidth="1"/>
    <col min="8706" max="8706" width="9.42578125" style="437" customWidth="1"/>
    <col min="8707" max="8707" width="9" style="437" customWidth="1"/>
    <col min="8708" max="8708" width="11.140625" style="437" customWidth="1"/>
    <col min="8709" max="8710" width="8.85546875" style="437" customWidth="1"/>
    <col min="8711" max="8711" width="11.42578125" style="437" customWidth="1"/>
    <col min="8712" max="8714" width="9.85546875" style="437" customWidth="1"/>
    <col min="8715" max="8715" width="11.28515625" style="437" customWidth="1"/>
    <col min="8716" max="8716" width="12.28515625" style="437" customWidth="1"/>
    <col min="8717" max="8717" width="12.85546875" style="437" customWidth="1"/>
    <col min="8718" max="8960" width="11.42578125" style="437"/>
    <col min="8961" max="8961" width="17.85546875" style="437" customWidth="1"/>
    <col min="8962" max="8962" width="9.42578125" style="437" customWidth="1"/>
    <col min="8963" max="8963" width="9" style="437" customWidth="1"/>
    <col min="8964" max="8964" width="11.140625" style="437" customWidth="1"/>
    <col min="8965" max="8966" width="8.85546875" style="437" customWidth="1"/>
    <col min="8967" max="8967" width="11.42578125" style="437" customWidth="1"/>
    <col min="8968" max="8970" width="9.85546875" style="437" customWidth="1"/>
    <col min="8971" max="8971" width="11.28515625" style="437" customWidth="1"/>
    <col min="8972" max="8972" width="12.28515625" style="437" customWidth="1"/>
    <col min="8973" max="8973" width="12.85546875" style="437" customWidth="1"/>
    <col min="8974" max="9216" width="11.42578125" style="437"/>
    <col min="9217" max="9217" width="17.85546875" style="437" customWidth="1"/>
    <col min="9218" max="9218" width="9.42578125" style="437" customWidth="1"/>
    <col min="9219" max="9219" width="9" style="437" customWidth="1"/>
    <col min="9220" max="9220" width="11.140625" style="437" customWidth="1"/>
    <col min="9221" max="9222" width="8.85546875" style="437" customWidth="1"/>
    <col min="9223" max="9223" width="11.42578125" style="437" customWidth="1"/>
    <col min="9224" max="9226" width="9.85546875" style="437" customWidth="1"/>
    <col min="9227" max="9227" width="11.28515625" style="437" customWidth="1"/>
    <col min="9228" max="9228" width="12.28515625" style="437" customWidth="1"/>
    <col min="9229" max="9229" width="12.85546875" style="437" customWidth="1"/>
    <col min="9230" max="9472" width="11.42578125" style="437"/>
    <col min="9473" max="9473" width="17.85546875" style="437" customWidth="1"/>
    <col min="9474" max="9474" width="9.42578125" style="437" customWidth="1"/>
    <col min="9475" max="9475" width="9" style="437" customWidth="1"/>
    <col min="9476" max="9476" width="11.140625" style="437" customWidth="1"/>
    <col min="9477" max="9478" width="8.85546875" style="437" customWidth="1"/>
    <col min="9479" max="9479" width="11.42578125" style="437" customWidth="1"/>
    <col min="9480" max="9482" width="9.85546875" style="437" customWidth="1"/>
    <col min="9483" max="9483" width="11.28515625" style="437" customWidth="1"/>
    <col min="9484" max="9484" width="12.28515625" style="437" customWidth="1"/>
    <col min="9485" max="9485" width="12.85546875" style="437" customWidth="1"/>
    <col min="9486" max="9728" width="11.42578125" style="437"/>
    <col min="9729" max="9729" width="17.85546875" style="437" customWidth="1"/>
    <col min="9730" max="9730" width="9.42578125" style="437" customWidth="1"/>
    <col min="9731" max="9731" width="9" style="437" customWidth="1"/>
    <col min="9732" max="9732" width="11.140625" style="437" customWidth="1"/>
    <col min="9733" max="9734" width="8.85546875" style="437" customWidth="1"/>
    <col min="9735" max="9735" width="11.42578125" style="437" customWidth="1"/>
    <col min="9736" max="9738" width="9.85546875" style="437" customWidth="1"/>
    <col min="9739" max="9739" width="11.28515625" style="437" customWidth="1"/>
    <col min="9740" max="9740" width="12.28515625" style="437" customWidth="1"/>
    <col min="9741" max="9741" width="12.85546875" style="437" customWidth="1"/>
    <col min="9742" max="9984" width="11.42578125" style="437"/>
    <col min="9985" max="9985" width="17.85546875" style="437" customWidth="1"/>
    <col min="9986" max="9986" width="9.42578125" style="437" customWidth="1"/>
    <col min="9987" max="9987" width="9" style="437" customWidth="1"/>
    <col min="9988" max="9988" width="11.140625" style="437" customWidth="1"/>
    <col min="9989" max="9990" width="8.85546875" style="437" customWidth="1"/>
    <col min="9991" max="9991" width="11.42578125" style="437" customWidth="1"/>
    <col min="9992" max="9994" width="9.85546875" style="437" customWidth="1"/>
    <col min="9995" max="9995" width="11.28515625" style="437" customWidth="1"/>
    <col min="9996" max="9996" width="12.28515625" style="437" customWidth="1"/>
    <col min="9997" max="9997" width="12.85546875" style="437" customWidth="1"/>
    <col min="9998" max="10240" width="11.42578125" style="437"/>
    <col min="10241" max="10241" width="17.85546875" style="437" customWidth="1"/>
    <col min="10242" max="10242" width="9.42578125" style="437" customWidth="1"/>
    <col min="10243" max="10243" width="9" style="437" customWidth="1"/>
    <col min="10244" max="10244" width="11.140625" style="437" customWidth="1"/>
    <col min="10245" max="10246" width="8.85546875" style="437" customWidth="1"/>
    <col min="10247" max="10247" width="11.42578125" style="437" customWidth="1"/>
    <col min="10248" max="10250" width="9.85546875" style="437" customWidth="1"/>
    <col min="10251" max="10251" width="11.28515625" style="437" customWidth="1"/>
    <col min="10252" max="10252" width="12.28515625" style="437" customWidth="1"/>
    <col min="10253" max="10253" width="12.85546875" style="437" customWidth="1"/>
    <col min="10254" max="10496" width="11.42578125" style="437"/>
    <col min="10497" max="10497" width="17.85546875" style="437" customWidth="1"/>
    <col min="10498" max="10498" width="9.42578125" style="437" customWidth="1"/>
    <col min="10499" max="10499" width="9" style="437" customWidth="1"/>
    <col min="10500" max="10500" width="11.140625" style="437" customWidth="1"/>
    <col min="10501" max="10502" width="8.85546875" style="437" customWidth="1"/>
    <col min="10503" max="10503" width="11.42578125" style="437" customWidth="1"/>
    <col min="10504" max="10506" width="9.85546875" style="437" customWidth="1"/>
    <col min="10507" max="10507" width="11.28515625" style="437" customWidth="1"/>
    <col min="10508" max="10508" width="12.28515625" style="437" customWidth="1"/>
    <col min="10509" max="10509" width="12.85546875" style="437" customWidth="1"/>
    <col min="10510" max="10752" width="11.42578125" style="437"/>
    <col min="10753" max="10753" width="17.85546875" style="437" customWidth="1"/>
    <col min="10754" max="10754" width="9.42578125" style="437" customWidth="1"/>
    <col min="10755" max="10755" width="9" style="437" customWidth="1"/>
    <col min="10756" max="10756" width="11.140625" style="437" customWidth="1"/>
    <col min="10757" max="10758" width="8.85546875" style="437" customWidth="1"/>
    <col min="10759" max="10759" width="11.42578125" style="437" customWidth="1"/>
    <col min="10760" max="10762" width="9.85546875" style="437" customWidth="1"/>
    <col min="10763" max="10763" width="11.28515625" style="437" customWidth="1"/>
    <col min="10764" max="10764" width="12.28515625" style="437" customWidth="1"/>
    <col min="10765" max="10765" width="12.85546875" style="437" customWidth="1"/>
    <col min="10766" max="11008" width="11.42578125" style="437"/>
    <col min="11009" max="11009" width="17.85546875" style="437" customWidth="1"/>
    <col min="11010" max="11010" width="9.42578125" style="437" customWidth="1"/>
    <col min="11011" max="11011" width="9" style="437" customWidth="1"/>
    <col min="11012" max="11012" width="11.140625" style="437" customWidth="1"/>
    <col min="11013" max="11014" width="8.85546875" style="437" customWidth="1"/>
    <col min="11015" max="11015" width="11.42578125" style="437" customWidth="1"/>
    <col min="11016" max="11018" width="9.85546875" style="437" customWidth="1"/>
    <col min="11019" max="11019" width="11.28515625" style="437" customWidth="1"/>
    <col min="11020" max="11020" width="12.28515625" style="437" customWidth="1"/>
    <col min="11021" max="11021" width="12.85546875" style="437" customWidth="1"/>
    <col min="11022" max="11264" width="11.42578125" style="437"/>
    <col min="11265" max="11265" width="17.85546875" style="437" customWidth="1"/>
    <col min="11266" max="11266" width="9.42578125" style="437" customWidth="1"/>
    <col min="11267" max="11267" width="9" style="437" customWidth="1"/>
    <col min="11268" max="11268" width="11.140625" style="437" customWidth="1"/>
    <col min="11269" max="11270" width="8.85546875" style="437" customWidth="1"/>
    <col min="11271" max="11271" width="11.42578125" style="437" customWidth="1"/>
    <col min="11272" max="11274" width="9.85546875" style="437" customWidth="1"/>
    <col min="11275" max="11275" width="11.28515625" style="437" customWidth="1"/>
    <col min="11276" max="11276" width="12.28515625" style="437" customWidth="1"/>
    <col min="11277" max="11277" width="12.85546875" style="437" customWidth="1"/>
    <col min="11278" max="11520" width="11.42578125" style="437"/>
    <col min="11521" max="11521" width="17.85546875" style="437" customWidth="1"/>
    <col min="11522" max="11522" width="9.42578125" style="437" customWidth="1"/>
    <col min="11523" max="11523" width="9" style="437" customWidth="1"/>
    <col min="11524" max="11524" width="11.140625" style="437" customWidth="1"/>
    <col min="11525" max="11526" width="8.85546875" style="437" customWidth="1"/>
    <col min="11527" max="11527" width="11.42578125" style="437" customWidth="1"/>
    <col min="11528" max="11530" width="9.85546875" style="437" customWidth="1"/>
    <col min="11531" max="11531" width="11.28515625" style="437" customWidth="1"/>
    <col min="11532" max="11532" width="12.28515625" style="437" customWidth="1"/>
    <col min="11533" max="11533" width="12.85546875" style="437" customWidth="1"/>
    <col min="11534" max="11776" width="11.42578125" style="437"/>
    <col min="11777" max="11777" width="17.85546875" style="437" customWidth="1"/>
    <col min="11778" max="11778" width="9.42578125" style="437" customWidth="1"/>
    <col min="11779" max="11779" width="9" style="437" customWidth="1"/>
    <col min="11780" max="11780" width="11.140625" style="437" customWidth="1"/>
    <col min="11781" max="11782" width="8.85546875" style="437" customWidth="1"/>
    <col min="11783" max="11783" width="11.42578125" style="437" customWidth="1"/>
    <col min="11784" max="11786" width="9.85546875" style="437" customWidth="1"/>
    <col min="11787" max="11787" width="11.28515625" style="437" customWidth="1"/>
    <col min="11788" max="11788" width="12.28515625" style="437" customWidth="1"/>
    <col min="11789" max="11789" width="12.85546875" style="437" customWidth="1"/>
    <col min="11790" max="12032" width="11.42578125" style="437"/>
    <col min="12033" max="12033" width="17.85546875" style="437" customWidth="1"/>
    <col min="12034" max="12034" width="9.42578125" style="437" customWidth="1"/>
    <col min="12035" max="12035" width="9" style="437" customWidth="1"/>
    <col min="12036" max="12036" width="11.140625" style="437" customWidth="1"/>
    <col min="12037" max="12038" width="8.85546875" style="437" customWidth="1"/>
    <col min="12039" max="12039" width="11.42578125" style="437" customWidth="1"/>
    <col min="12040" max="12042" width="9.85546875" style="437" customWidth="1"/>
    <col min="12043" max="12043" width="11.28515625" style="437" customWidth="1"/>
    <col min="12044" max="12044" width="12.28515625" style="437" customWidth="1"/>
    <col min="12045" max="12045" width="12.85546875" style="437" customWidth="1"/>
    <col min="12046" max="12288" width="11.42578125" style="437"/>
    <col min="12289" max="12289" width="17.85546875" style="437" customWidth="1"/>
    <col min="12290" max="12290" width="9.42578125" style="437" customWidth="1"/>
    <col min="12291" max="12291" width="9" style="437" customWidth="1"/>
    <col min="12292" max="12292" width="11.140625" style="437" customWidth="1"/>
    <col min="12293" max="12294" width="8.85546875" style="437" customWidth="1"/>
    <col min="12295" max="12295" width="11.42578125" style="437" customWidth="1"/>
    <col min="12296" max="12298" width="9.85546875" style="437" customWidth="1"/>
    <col min="12299" max="12299" width="11.28515625" style="437" customWidth="1"/>
    <col min="12300" max="12300" width="12.28515625" style="437" customWidth="1"/>
    <col min="12301" max="12301" width="12.85546875" style="437" customWidth="1"/>
    <col min="12302" max="12544" width="11.42578125" style="437"/>
    <col min="12545" max="12545" width="17.85546875" style="437" customWidth="1"/>
    <col min="12546" max="12546" width="9.42578125" style="437" customWidth="1"/>
    <col min="12547" max="12547" width="9" style="437" customWidth="1"/>
    <col min="12548" max="12548" width="11.140625" style="437" customWidth="1"/>
    <col min="12549" max="12550" width="8.85546875" style="437" customWidth="1"/>
    <col min="12551" max="12551" width="11.42578125" style="437" customWidth="1"/>
    <col min="12552" max="12554" width="9.85546875" style="437" customWidth="1"/>
    <col min="12555" max="12555" width="11.28515625" style="437" customWidth="1"/>
    <col min="12556" max="12556" width="12.28515625" style="437" customWidth="1"/>
    <col min="12557" max="12557" width="12.85546875" style="437" customWidth="1"/>
    <col min="12558" max="12800" width="11.42578125" style="437"/>
    <col min="12801" max="12801" width="17.85546875" style="437" customWidth="1"/>
    <col min="12802" max="12802" width="9.42578125" style="437" customWidth="1"/>
    <col min="12803" max="12803" width="9" style="437" customWidth="1"/>
    <col min="12804" max="12804" width="11.140625" style="437" customWidth="1"/>
    <col min="12805" max="12806" width="8.85546875" style="437" customWidth="1"/>
    <col min="12807" max="12807" width="11.42578125" style="437" customWidth="1"/>
    <col min="12808" max="12810" width="9.85546875" style="437" customWidth="1"/>
    <col min="12811" max="12811" width="11.28515625" style="437" customWidth="1"/>
    <col min="12812" max="12812" width="12.28515625" style="437" customWidth="1"/>
    <col min="12813" max="12813" width="12.85546875" style="437" customWidth="1"/>
    <col min="12814" max="13056" width="11.42578125" style="437"/>
    <col min="13057" max="13057" width="17.85546875" style="437" customWidth="1"/>
    <col min="13058" max="13058" width="9.42578125" style="437" customWidth="1"/>
    <col min="13059" max="13059" width="9" style="437" customWidth="1"/>
    <col min="13060" max="13060" width="11.140625" style="437" customWidth="1"/>
    <col min="13061" max="13062" width="8.85546875" style="437" customWidth="1"/>
    <col min="13063" max="13063" width="11.42578125" style="437" customWidth="1"/>
    <col min="13064" max="13066" width="9.85546875" style="437" customWidth="1"/>
    <col min="13067" max="13067" width="11.28515625" style="437" customWidth="1"/>
    <col min="13068" max="13068" width="12.28515625" style="437" customWidth="1"/>
    <col min="13069" max="13069" width="12.85546875" style="437" customWidth="1"/>
    <col min="13070" max="13312" width="11.42578125" style="437"/>
    <col min="13313" max="13313" width="17.85546875" style="437" customWidth="1"/>
    <col min="13314" max="13314" width="9.42578125" style="437" customWidth="1"/>
    <col min="13315" max="13315" width="9" style="437" customWidth="1"/>
    <col min="13316" max="13316" width="11.140625" style="437" customWidth="1"/>
    <col min="13317" max="13318" width="8.85546875" style="437" customWidth="1"/>
    <col min="13319" max="13319" width="11.42578125" style="437" customWidth="1"/>
    <col min="13320" max="13322" width="9.85546875" style="437" customWidth="1"/>
    <col min="13323" max="13323" width="11.28515625" style="437" customWidth="1"/>
    <col min="13324" max="13324" width="12.28515625" style="437" customWidth="1"/>
    <col min="13325" max="13325" width="12.85546875" style="437" customWidth="1"/>
    <col min="13326" max="13568" width="11.42578125" style="437"/>
    <col min="13569" max="13569" width="17.85546875" style="437" customWidth="1"/>
    <col min="13570" max="13570" width="9.42578125" style="437" customWidth="1"/>
    <col min="13571" max="13571" width="9" style="437" customWidth="1"/>
    <col min="13572" max="13572" width="11.140625" style="437" customWidth="1"/>
    <col min="13573" max="13574" width="8.85546875" style="437" customWidth="1"/>
    <col min="13575" max="13575" width="11.42578125" style="437" customWidth="1"/>
    <col min="13576" max="13578" width="9.85546875" style="437" customWidth="1"/>
    <col min="13579" max="13579" width="11.28515625" style="437" customWidth="1"/>
    <col min="13580" max="13580" width="12.28515625" style="437" customWidth="1"/>
    <col min="13581" max="13581" width="12.85546875" style="437" customWidth="1"/>
    <col min="13582" max="13824" width="11.42578125" style="437"/>
    <col min="13825" max="13825" width="17.85546875" style="437" customWidth="1"/>
    <col min="13826" max="13826" width="9.42578125" style="437" customWidth="1"/>
    <col min="13827" max="13827" width="9" style="437" customWidth="1"/>
    <col min="13828" max="13828" width="11.140625" style="437" customWidth="1"/>
    <col min="13829" max="13830" width="8.85546875" style="437" customWidth="1"/>
    <col min="13831" max="13831" width="11.42578125" style="437" customWidth="1"/>
    <col min="13832" max="13834" width="9.85546875" style="437" customWidth="1"/>
    <col min="13835" max="13835" width="11.28515625" style="437" customWidth="1"/>
    <col min="13836" max="13836" width="12.28515625" style="437" customWidth="1"/>
    <col min="13837" max="13837" width="12.85546875" style="437" customWidth="1"/>
    <col min="13838" max="14080" width="11.42578125" style="437"/>
    <col min="14081" max="14081" width="17.85546875" style="437" customWidth="1"/>
    <col min="14082" max="14082" width="9.42578125" style="437" customWidth="1"/>
    <col min="14083" max="14083" width="9" style="437" customWidth="1"/>
    <col min="14084" max="14084" width="11.140625" style="437" customWidth="1"/>
    <col min="14085" max="14086" width="8.85546875" style="437" customWidth="1"/>
    <col min="14087" max="14087" width="11.42578125" style="437" customWidth="1"/>
    <col min="14088" max="14090" width="9.85546875" style="437" customWidth="1"/>
    <col min="14091" max="14091" width="11.28515625" style="437" customWidth="1"/>
    <col min="14092" max="14092" width="12.28515625" style="437" customWidth="1"/>
    <col min="14093" max="14093" width="12.85546875" style="437" customWidth="1"/>
    <col min="14094" max="14336" width="11.42578125" style="437"/>
    <col min="14337" max="14337" width="17.85546875" style="437" customWidth="1"/>
    <col min="14338" max="14338" width="9.42578125" style="437" customWidth="1"/>
    <col min="14339" max="14339" width="9" style="437" customWidth="1"/>
    <col min="14340" max="14340" width="11.140625" style="437" customWidth="1"/>
    <col min="14341" max="14342" width="8.85546875" style="437" customWidth="1"/>
    <col min="14343" max="14343" width="11.42578125" style="437" customWidth="1"/>
    <col min="14344" max="14346" width="9.85546875" style="437" customWidth="1"/>
    <col min="14347" max="14347" width="11.28515625" style="437" customWidth="1"/>
    <col min="14348" max="14348" width="12.28515625" style="437" customWidth="1"/>
    <col min="14349" max="14349" width="12.85546875" style="437" customWidth="1"/>
    <col min="14350" max="14592" width="11.42578125" style="437"/>
    <col min="14593" max="14593" width="17.85546875" style="437" customWidth="1"/>
    <col min="14594" max="14594" width="9.42578125" style="437" customWidth="1"/>
    <col min="14595" max="14595" width="9" style="437" customWidth="1"/>
    <col min="14596" max="14596" width="11.140625" style="437" customWidth="1"/>
    <col min="14597" max="14598" width="8.85546875" style="437" customWidth="1"/>
    <col min="14599" max="14599" width="11.42578125" style="437" customWidth="1"/>
    <col min="14600" max="14602" width="9.85546875" style="437" customWidth="1"/>
    <col min="14603" max="14603" width="11.28515625" style="437" customWidth="1"/>
    <col min="14604" max="14604" width="12.28515625" style="437" customWidth="1"/>
    <col min="14605" max="14605" width="12.85546875" style="437" customWidth="1"/>
    <col min="14606" max="14848" width="11.42578125" style="437"/>
    <col min="14849" max="14849" width="17.85546875" style="437" customWidth="1"/>
    <col min="14850" max="14850" width="9.42578125" style="437" customWidth="1"/>
    <col min="14851" max="14851" width="9" style="437" customWidth="1"/>
    <col min="14852" max="14852" width="11.140625" style="437" customWidth="1"/>
    <col min="14853" max="14854" width="8.85546875" style="437" customWidth="1"/>
    <col min="14855" max="14855" width="11.42578125" style="437" customWidth="1"/>
    <col min="14856" max="14858" width="9.85546875" style="437" customWidth="1"/>
    <col min="14859" max="14859" width="11.28515625" style="437" customWidth="1"/>
    <col min="14860" max="14860" width="12.28515625" style="437" customWidth="1"/>
    <col min="14861" max="14861" width="12.85546875" style="437" customWidth="1"/>
    <col min="14862" max="15104" width="11.42578125" style="437"/>
    <col min="15105" max="15105" width="17.85546875" style="437" customWidth="1"/>
    <col min="15106" max="15106" width="9.42578125" style="437" customWidth="1"/>
    <col min="15107" max="15107" width="9" style="437" customWidth="1"/>
    <col min="15108" max="15108" width="11.140625" style="437" customWidth="1"/>
    <col min="15109" max="15110" width="8.85546875" style="437" customWidth="1"/>
    <col min="15111" max="15111" width="11.42578125" style="437" customWidth="1"/>
    <col min="15112" max="15114" width="9.85546875" style="437" customWidth="1"/>
    <col min="15115" max="15115" width="11.28515625" style="437" customWidth="1"/>
    <col min="15116" max="15116" width="12.28515625" style="437" customWidth="1"/>
    <col min="15117" max="15117" width="12.85546875" style="437" customWidth="1"/>
    <col min="15118" max="15360" width="11.42578125" style="437"/>
    <col min="15361" max="15361" width="17.85546875" style="437" customWidth="1"/>
    <col min="15362" max="15362" width="9.42578125" style="437" customWidth="1"/>
    <col min="15363" max="15363" width="9" style="437" customWidth="1"/>
    <col min="15364" max="15364" width="11.140625" style="437" customWidth="1"/>
    <col min="15365" max="15366" width="8.85546875" style="437" customWidth="1"/>
    <col min="15367" max="15367" width="11.42578125" style="437" customWidth="1"/>
    <col min="15368" max="15370" width="9.85546875" style="437" customWidth="1"/>
    <col min="15371" max="15371" width="11.28515625" style="437" customWidth="1"/>
    <col min="15372" max="15372" width="12.28515625" style="437" customWidth="1"/>
    <col min="15373" max="15373" width="12.85546875" style="437" customWidth="1"/>
    <col min="15374" max="15616" width="11.42578125" style="437"/>
    <col min="15617" max="15617" width="17.85546875" style="437" customWidth="1"/>
    <col min="15618" max="15618" width="9.42578125" style="437" customWidth="1"/>
    <col min="15619" max="15619" width="9" style="437" customWidth="1"/>
    <col min="15620" max="15620" width="11.140625" style="437" customWidth="1"/>
    <col min="15621" max="15622" width="8.85546875" style="437" customWidth="1"/>
    <col min="15623" max="15623" width="11.42578125" style="437" customWidth="1"/>
    <col min="15624" max="15626" width="9.85546875" style="437" customWidth="1"/>
    <col min="15627" max="15627" width="11.28515625" style="437" customWidth="1"/>
    <col min="15628" max="15628" width="12.28515625" style="437" customWidth="1"/>
    <col min="15629" max="15629" width="12.85546875" style="437" customWidth="1"/>
    <col min="15630" max="15872" width="11.42578125" style="437"/>
    <col min="15873" max="15873" width="17.85546875" style="437" customWidth="1"/>
    <col min="15874" max="15874" width="9.42578125" style="437" customWidth="1"/>
    <col min="15875" max="15875" width="9" style="437" customWidth="1"/>
    <col min="15876" max="15876" width="11.140625" style="437" customWidth="1"/>
    <col min="15877" max="15878" width="8.85546875" style="437" customWidth="1"/>
    <col min="15879" max="15879" width="11.42578125" style="437" customWidth="1"/>
    <col min="15880" max="15882" width="9.85546875" style="437" customWidth="1"/>
    <col min="15883" max="15883" width="11.28515625" style="437" customWidth="1"/>
    <col min="15884" max="15884" width="12.28515625" style="437" customWidth="1"/>
    <col min="15885" max="15885" width="12.85546875" style="437" customWidth="1"/>
    <col min="15886" max="16128" width="11.42578125" style="437"/>
    <col min="16129" max="16129" width="17.85546875" style="437" customWidth="1"/>
    <col min="16130" max="16130" width="9.42578125" style="437" customWidth="1"/>
    <col min="16131" max="16131" width="9" style="437" customWidth="1"/>
    <col min="16132" max="16132" width="11.140625" style="437" customWidth="1"/>
    <col min="16133" max="16134" width="8.85546875" style="437" customWidth="1"/>
    <col min="16135" max="16135" width="11.42578125" style="437" customWidth="1"/>
    <col min="16136" max="16138" width="9.85546875" style="437" customWidth="1"/>
    <col min="16139" max="16139" width="11.28515625" style="437" customWidth="1"/>
    <col min="16140" max="16140" width="12.28515625" style="437" customWidth="1"/>
    <col min="16141" max="16141" width="12.85546875" style="437" customWidth="1"/>
    <col min="16142" max="16384" width="11.42578125" style="437"/>
  </cols>
  <sheetData>
    <row r="1" spans="1:13" ht="30" customHeight="1">
      <c r="A1" s="2223"/>
      <c r="B1" s="2276" t="s">
        <v>1363</v>
      </c>
      <c r="C1" s="2223"/>
      <c r="D1" s="2226" t="s">
        <v>1360</v>
      </c>
      <c r="E1" s="2226"/>
      <c r="F1" s="2226"/>
      <c r="G1" s="2226"/>
      <c r="H1" s="2226"/>
      <c r="I1" s="2226"/>
      <c r="J1" s="2226"/>
      <c r="K1" s="2226"/>
      <c r="L1" s="2226"/>
      <c r="M1" s="2226"/>
    </row>
    <row r="2" spans="1:13" ht="9.75" customHeight="1" thickBot="1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2512" t="s">
        <v>902</v>
      </c>
      <c r="M2" s="2512"/>
    </row>
    <row r="3" spans="1:13" ht="20.25" customHeight="1" thickTop="1">
      <c r="A3" s="685" t="s">
        <v>903</v>
      </c>
      <c r="B3" s="2513" t="s">
        <v>904</v>
      </c>
      <c r="C3" s="2514"/>
      <c r="D3" s="2515"/>
      <c r="E3" s="2513" t="s">
        <v>905</v>
      </c>
      <c r="F3" s="2514"/>
      <c r="G3" s="2515"/>
      <c r="H3" s="2514" t="s">
        <v>132</v>
      </c>
      <c r="I3" s="2514"/>
      <c r="J3" s="2514"/>
      <c r="K3" s="2514"/>
      <c r="L3" s="2514"/>
      <c r="M3" s="2515"/>
    </row>
    <row r="4" spans="1:13" ht="13.5" thickBot="1">
      <c r="A4" s="686" t="s">
        <v>906</v>
      </c>
      <c r="B4" s="687" t="s">
        <v>907</v>
      </c>
      <c r="C4" s="688" t="s">
        <v>908</v>
      </c>
      <c r="D4" s="689" t="s">
        <v>909</v>
      </c>
      <c r="E4" s="690" t="s">
        <v>907</v>
      </c>
      <c r="F4" s="688" t="s">
        <v>908</v>
      </c>
      <c r="G4" s="689" t="s">
        <v>909</v>
      </c>
      <c r="H4" s="687" t="s">
        <v>907</v>
      </c>
      <c r="I4" s="691" t="s">
        <v>251</v>
      </c>
      <c r="J4" s="688" t="s">
        <v>908</v>
      </c>
      <c r="K4" s="692" t="s">
        <v>251</v>
      </c>
      <c r="L4" s="688" t="s">
        <v>909</v>
      </c>
      <c r="M4" s="693" t="s">
        <v>251</v>
      </c>
    </row>
    <row r="5" spans="1:13" ht="14.1" customHeight="1" thickTop="1">
      <c r="A5" s="588" t="s">
        <v>158</v>
      </c>
      <c r="B5" s="662">
        <v>38</v>
      </c>
      <c r="C5" s="663">
        <v>293</v>
      </c>
      <c r="D5" s="1649">
        <v>8728.4940000000006</v>
      </c>
      <c r="E5" s="662">
        <v>580</v>
      </c>
      <c r="F5" s="663">
        <v>1303</v>
      </c>
      <c r="G5" s="1652">
        <v>33919.692000000003</v>
      </c>
      <c r="H5" s="2290">
        <f>B5+E5</f>
        <v>618</v>
      </c>
      <c r="I5" s="2291">
        <f>(H5/2666)*100</f>
        <v>23.1807951987997</v>
      </c>
      <c r="J5" s="677">
        <f>F5+C5</f>
        <v>1596</v>
      </c>
      <c r="K5" s="2291">
        <f>(J5/5223)*100</f>
        <v>30.557151062607694</v>
      </c>
      <c r="L5" s="1658">
        <f>G5+D5</f>
        <v>42648.186000000002</v>
      </c>
      <c r="M5" s="2291">
        <f>(L5/126644.836)*100</f>
        <v>33.675424397091092</v>
      </c>
    </row>
    <row r="6" spans="1:13" ht="14.1" customHeight="1">
      <c r="A6" s="590" t="s">
        <v>156</v>
      </c>
      <c r="B6" s="593">
        <v>2</v>
      </c>
      <c r="C6" s="594">
        <v>28</v>
      </c>
      <c r="D6" s="1650">
        <v>1154</v>
      </c>
      <c r="E6" s="593">
        <v>54</v>
      </c>
      <c r="F6" s="594">
        <v>109</v>
      </c>
      <c r="G6" s="1651">
        <v>2338.1999999999998</v>
      </c>
      <c r="H6" s="2292">
        <f t="shared" ref="H6:H51" si="0">B6+E6</f>
        <v>56</v>
      </c>
      <c r="I6" s="2291">
        <f t="shared" ref="I6:I50" si="1">(H6/2666)*100</f>
        <v>2.1005251312828208</v>
      </c>
      <c r="J6" s="677">
        <f t="shared" ref="J6:J51" si="2">F6+C6</f>
        <v>137</v>
      </c>
      <c r="K6" s="2291">
        <f t="shared" ref="K6:K50" si="3">(J6/5223)*100</f>
        <v>2.6230135937200845</v>
      </c>
      <c r="L6" s="1657">
        <f t="shared" ref="L6:L51" si="4">G6+D6</f>
        <v>3492.2</v>
      </c>
      <c r="M6" s="2291">
        <f t="shared" ref="M6:M50" si="5">(L6/126644.836)*100</f>
        <v>2.7574752436017209</v>
      </c>
    </row>
    <row r="7" spans="1:13" ht="14.1" customHeight="1">
      <c r="A7" s="590" t="s">
        <v>159</v>
      </c>
      <c r="B7" s="593">
        <v>44</v>
      </c>
      <c r="C7" s="594">
        <v>234</v>
      </c>
      <c r="D7" s="1650">
        <v>5733.8559999999998</v>
      </c>
      <c r="E7" s="593">
        <v>570</v>
      </c>
      <c r="F7" s="594">
        <v>1270</v>
      </c>
      <c r="G7" s="1650">
        <v>24608.277999999998</v>
      </c>
      <c r="H7" s="2292">
        <f t="shared" si="0"/>
        <v>614</v>
      </c>
      <c r="I7" s="2291">
        <f t="shared" si="1"/>
        <v>23.030757689422355</v>
      </c>
      <c r="J7" s="677">
        <f t="shared" si="2"/>
        <v>1504</v>
      </c>
      <c r="K7" s="2291">
        <f t="shared" si="3"/>
        <v>28.795711277043846</v>
      </c>
      <c r="L7" s="1657">
        <f t="shared" si="4"/>
        <v>30342.133999999998</v>
      </c>
      <c r="M7" s="2291">
        <f t="shared" si="5"/>
        <v>23.958445490821276</v>
      </c>
    </row>
    <row r="8" spans="1:13" ht="14.1" customHeight="1">
      <c r="A8" s="592" t="s">
        <v>194</v>
      </c>
      <c r="B8" s="593"/>
      <c r="C8" s="594"/>
      <c r="D8" s="1650"/>
      <c r="E8" s="593">
        <v>2</v>
      </c>
      <c r="F8" s="594">
        <v>5</v>
      </c>
      <c r="G8" s="1653">
        <v>103</v>
      </c>
      <c r="H8" s="2292">
        <f t="shared" si="0"/>
        <v>2</v>
      </c>
      <c r="I8" s="2291">
        <f t="shared" si="1"/>
        <v>7.5018754688672168E-2</v>
      </c>
      <c r="J8" s="677">
        <f t="shared" si="2"/>
        <v>5</v>
      </c>
      <c r="K8" s="2291">
        <f t="shared" si="3"/>
        <v>9.5730423128470229E-2</v>
      </c>
      <c r="L8" s="1657">
        <f t="shared" si="4"/>
        <v>103</v>
      </c>
      <c r="M8" s="2291">
        <f t="shared" si="5"/>
        <v>8.1329806451800379E-2</v>
      </c>
    </row>
    <row r="9" spans="1:13" ht="14.1" customHeight="1">
      <c r="A9" s="590" t="s">
        <v>157</v>
      </c>
      <c r="B9" s="593">
        <v>1</v>
      </c>
      <c r="C9" s="594">
        <v>1</v>
      </c>
      <c r="D9" s="1650">
        <v>28</v>
      </c>
      <c r="E9" s="593">
        <v>22</v>
      </c>
      <c r="F9" s="594">
        <v>41</v>
      </c>
      <c r="G9" s="1651">
        <v>666.7</v>
      </c>
      <c r="H9" s="2292">
        <f t="shared" si="0"/>
        <v>23</v>
      </c>
      <c r="I9" s="2291">
        <f t="shared" si="1"/>
        <v>0.86271567891973</v>
      </c>
      <c r="J9" s="677">
        <f t="shared" si="2"/>
        <v>42</v>
      </c>
      <c r="K9" s="2291">
        <f t="shared" si="3"/>
        <v>0.80413555427914996</v>
      </c>
      <c r="L9" s="1657">
        <f t="shared" si="4"/>
        <v>694.7</v>
      </c>
      <c r="M9" s="2291">
        <f t="shared" si="5"/>
        <v>0.54854190817539539</v>
      </c>
    </row>
    <row r="10" spans="1:13" ht="14.1" customHeight="1">
      <c r="A10" s="592" t="s">
        <v>452</v>
      </c>
      <c r="B10" s="593"/>
      <c r="C10" s="594"/>
      <c r="D10" s="1650"/>
      <c r="E10" s="593">
        <v>5</v>
      </c>
      <c r="F10" s="594">
        <v>15</v>
      </c>
      <c r="G10" s="1650">
        <v>527.5</v>
      </c>
      <c r="H10" s="2292">
        <f t="shared" si="0"/>
        <v>5</v>
      </c>
      <c r="I10" s="2291">
        <f t="shared" si="1"/>
        <v>0.18754688672168041</v>
      </c>
      <c r="J10" s="677">
        <f t="shared" si="2"/>
        <v>15</v>
      </c>
      <c r="K10" s="2291">
        <f t="shared" si="3"/>
        <v>0.28719126938541067</v>
      </c>
      <c r="L10" s="1657">
        <f t="shared" si="4"/>
        <v>527.5</v>
      </c>
      <c r="M10" s="2291">
        <f t="shared" si="5"/>
        <v>0.41651915440121068</v>
      </c>
    </row>
    <row r="11" spans="1:13" ht="14.1" customHeight="1">
      <c r="A11" s="590" t="s">
        <v>910</v>
      </c>
      <c r="B11" s="593"/>
      <c r="C11" s="594"/>
      <c r="D11" s="1650"/>
      <c r="E11" s="593">
        <v>10</v>
      </c>
      <c r="F11" s="594">
        <v>22</v>
      </c>
      <c r="G11" s="1653">
        <v>429.5</v>
      </c>
      <c r="H11" s="2292">
        <f t="shared" si="0"/>
        <v>10</v>
      </c>
      <c r="I11" s="2291">
        <f t="shared" si="1"/>
        <v>0.37509377344336081</v>
      </c>
      <c r="J11" s="677">
        <f t="shared" si="2"/>
        <v>22</v>
      </c>
      <c r="K11" s="2291">
        <f t="shared" si="3"/>
        <v>0.42121386176526898</v>
      </c>
      <c r="L11" s="1657">
        <f t="shared" si="4"/>
        <v>429.5</v>
      </c>
      <c r="M11" s="2291">
        <f t="shared" si="5"/>
        <v>0.33913739680629379</v>
      </c>
    </row>
    <row r="12" spans="1:13" ht="14.1" customHeight="1">
      <c r="A12" s="590" t="s">
        <v>192</v>
      </c>
      <c r="B12" s="593">
        <v>2</v>
      </c>
      <c r="C12" s="594">
        <v>12</v>
      </c>
      <c r="D12" s="1650">
        <v>1063</v>
      </c>
      <c r="E12" s="593">
        <v>7</v>
      </c>
      <c r="F12" s="594">
        <v>13</v>
      </c>
      <c r="G12" s="1650">
        <v>245.5</v>
      </c>
      <c r="H12" s="2292">
        <f t="shared" si="0"/>
        <v>9</v>
      </c>
      <c r="I12" s="2291">
        <f t="shared" si="1"/>
        <v>0.33758439609902474</v>
      </c>
      <c r="J12" s="677">
        <f t="shared" si="2"/>
        <v>25</v>
      </c>
      <c r="K12" s="2291">
        <f t="shared" si="3"/>
        <v>0.47865211564235116</v>
      </c>
      <c r="L12" s="1657">
        <f t="shared" si="4"/>
        <v>1308.5</v>
      </c>
      <c r="M12" s="2291">
        <f t="shared" si="5"/>
        <v>1.0332043858464155</v>
      </c>
    </row>
    <row r="13" spans="1:13" ht="14.1" customHeight="1">
      <c r="A13" s="590" t="s">
        <v>456</v>
      </c>
      <c r="B13" s="593"/>
      <c r="C13" s="594"/>
      <c r="D13" s="1650"/>
      <c r="E13" s="593">
        <v>2</v>
      </c>
      <c r="F13" s="594">
        <v>3</v>
      </c>
      <c r="G13" s="1651">
        <v>50.5</v>
      </c>
      <c r="H13" s="2292">
        <f t="shared" si="0"/>
        <v>2</v>
      </c>
      <c r="I13" s="2291">
        <f t="shared" si="1"/>
        <v>7.5018754688672168E-2</v>
      </c>
      <c r="J13" s="677">
        <f t="shared" si="2"/>
        <v>3</v>
      </c>
      <c r="K13" s="2291">
        <f t="shared" si="3"/>
        <v>5.7438253877082138E-2</v>
      </c>
      <c r="L13" s="1657">
        <f t="shared" si="4"/>
        <v>50.5</v>
      </c>
      <c r="M13" s="2291">
        <f t="shared" si="5"/>
        <v>3.9875293454523487E-2</v>
      </c>
    </row>
    <row r="14" spans="1:13" ht="14.1" customHeight="1">
      <c r="A14" s="590" t="s">
        <v>460</v>
      </c>
      <c r="B14" s="593"/>
      <c r="C14" s="594"/>
      <c r="D14" s="1650"/>
      <c r="E14" s="593">
        <v>1</v>
      </c>
      <c r="F14" s="594">
        <v>1</v>
      </c>
      <c r="G14" s="1650">
        <v>40</v>
      </c>
      <c r="H14" s="2292">
        <f t="shared" si="0"/>
        <v>1</v>
      </c>
      <c r="I14" s="2291">
        <f t="shared" si="1"/>
        <v>3.7509377344336084E-2</v>
      </c>
      <c r="J14" s="677">
        <f t="shared" si="2"/>
        <v>1</v>
      </c>
      <c r="K14" s="2291">
        <f t="shared" si="3"/>
        <v>1.9146084625694046E-2</v>
      </c>
      <c r="L14" s="1657">
        <f t="shared" si="4"/>
        <v>40</v>
      </c>
      <c r="M14" s="2291">
        <f t="shared" si="5"/>
        <v>3.158439085506811E-2</v>
      </c>
    </row>
    <row r="15" spans="1:13" ht="14.1" customHeight="1">
      <c r="A15" s="592" t="s">
        <v>922</v>
      </c>
      <c r="B15" s="593">
        <v>1</v>
      </c>
      <c r="C15" s="594">
        <v>4</v>
      </c>
      <c r="D15" s="1650">
        <v>150.5</v>
      </c>
      <c r="E15" s="593">
        <v>1</v>
      </c>
      <c r="F15" s="594">
        <v>6</v>
      </c>
      <c r="G15" s="1653">
        <v>48</v>
      </c>
      <c r="H15" s="2292">
        <f t="shared" si="0"/>
        <v>2</v>
      </c>
      <c r="I15" s="2291">
        <f t="shared" si="1"/>
        <v>7.5018754688672168E-2</v>
      </c>
      <c r="J15" s="677">
        <f t="shared" si="2"/>
        <v>10</v>
      </c>
      <c r="K15" s="2291">
        <f t="shared" si="3"/>
        <v>0.19146084625694046</v>
      </c>
      <c r="L15" s="1657">
        <f t="shared" si="4"/>
        <v>198.5</v>
      </c>
      <c r="M15" s="2291">
        <f t="shared" si="5"/>
        <v>0.15673753961827547</v>
      </c>
    </row>
    <row r="16" spans="1:13" ht="14.1" customHeight="1">
      <c r="A16" s="592" t="s">
        <v>453</v>
      </c>
      <c r="B16" s="593"/>
      <c r="C16" s="594"/>
      <c r="D16" s="1650"/>
      <c r="E16" s="593">
        <v>1</v>
      </c>
      <c r="F16" s="594">
        <v>10</v>
      </c>
      <c r="G16" s="1650">
        <v>109.4</v>
      </c>
      <c r="H16" s="2292">
        <f t="shared" si="0"/>
        <v>1</v>
      </c>
      <c r="I16" s="2291">
        <f t="shared" si="1"/>
        <v>3.7509377344336084E-2</v>
      </c>
      <c r="J16" s="677">
        <f t="shared" si="2"/>
        <v>10</v>
      </c>
      <c r="K16" s="2291">
        <f t="shared" si="3"/>
        <v>0.19146084625694046</v>
      </c>
      <c r="L16" s="1657">
        <f t="shared" si="4"/>
        <v>109.4</v>
      </c>
      <c r="M16" s="2291">
        <f t="shared" si="5"/>
        <v>8.6383308988611268E-2</v>
      </c>
    </row>
    <row r="17" spans="1:13" ht="14.1" customHeight="1">
      <c r="A17" s="592" t="s">
        <v>160</v>
      </c>
      <c r="B17" s="593"/>
      <c r="C17" s="594"/>
      <c r="D17" s="1650"/>
      <c r="E17" s="593">
        <v>1</v>
      </c>
      <c r="F17" s="594">
        <v>1</v>
      </c>
      <c r="G17" s="1650">
        <v>58</v>
      </c>
      <c r="H17" s="2292">
        <f t="shared" si="0"/>
        <v>1</v>
      </c>
      <c r="I17" s="2291">
        <f t="shared" si="1"/>
        <v>3.7509377344336084E-2</v>
      </c>
      <c r="J17" s="677">
        <f t="shared" si="2"/>
        <v>1</v>
      </c>
      <c r="K17" s="2291">
        <f t="shared" si="3"/>
        <v>1.9146084625694046E-2</v>
      </c>
      <c r="L17" s="1657">
        <f t="shared" si="4"/>
        <v>58</v>
      </c>
      <c r="M17" s="2291">
        <f t="shared" si="5"/>
        <v>4.5797366739848751E-2</v>
      </c>
    </row>
    <row r="18" spans="1:13" ht="14.1" customHeight="1">
      <c r="A18" s="592" t="s">
        <v>464</v>
      </c>
      <c r="B18" s="593"/>
      <c r="C18" s="594"/>
      <c r="D18" s="1650"/>
      <c r="E18" s="593">
        <v>4</v>
      </c>
      <c r="F18" s="594">
        <v>11</v>
      </c>
      <c r="G18" s="1653">
        <v>257.5</v>
      </c>
      <c r="H18" s="2292">
        <f t="shared" si="0"/>
        <v>4</v>
      </c>
      <c r="I18" s="2291">
        <f t="shared" si="1"/>
        <v>0.15003750937734434</v>
      </c>
      <c r="J18" s="677">
        <f t="shared" si="2"/>
        <v>11</v>
      </c>
      <c r="K18" s="2291">
        <f t="shared" si="3"/>
        <v>0.21060693088263449</v>
      </c>
      <c r="L18" s="1657">
        <f t="shared" si="4"/>
        <v>257.5</v>
      </c>
      <c r="M18" s="2291">
        <f t="shared" si="5"/>
        <v>0.20332451612950095</v>
      </c>
    </row>
    <row r="19" spans="1:13" ht="14.1" customHeight="1">
      <c r="A19" s="592" t="s">
        <v>911</v>
      </c>
      <c r="B19" s="593">
        <v>1</v>
      </c>
      <c r="C19" s="594">
        <v>2</v>
      </c>
      <c r="D19" s="1650">
        <v>33</v>
      </c>
      <c r="E19" s="593">
        <v>3</v>
      </c>
      <c r="F19" s="594">
        <v>3</v>
      </c>
      <c r="G19" s="1651">
        <v>61.8</v>
      </c>
      <c r="H19" s="2292">
        <f t="shared" si="0"/>
        <v>4</v>
      </c>
      <c r="I19" s="2291">
        <f t="shared" si="1"/>
        <v>0.15003750937734434</v>
      </c>
      <c r="J19" s="677">
        <f t="shared" si="2"/>
        <v>5</v>
      </c>
      <c r="K19" s="2291">
        <f t="shared" si="3"/>
        <v>9.5730423128470229E-2</v>
      </c>
      <c r="L19" s="1657">
        <f t="shared" si="4"/>
        <v>94.8</v>
      </c>
      <c r="M19" s="2291">
        <f t="shared" si="5"/>
        <v>7.4855006326511417E-2</v>
      </c>
    </row>
    <row r="20" spans="1:13" ht="14.1" customHeight="1">
      <c r="A20" s="592" t="s">
        <v>454</v>
      </c>
      <c r="B20" s="593">
        <v>1</v>
      </c>
      <c r="C20" s="594">
        <v>3</v>
      </c>
      <c r="D20" s="1650">
        <v>55</v>
      </c>
      <c r="E20" s="593">
        <v>2</v>
      </c>
      <c r="F20" s="594">
        <v>3</v>
      </c>
      <c r="G20" s="1651">
        <v>50</v>
      </c>
      <c r="H20" s="2292">
        <f t="shared" si="0"/>
        <v>3</v>
      </c>
      <c r="I20" s="2291">
        <f t="shared" si="1"/>
        <v>0.11252813203300824</v>
      </c>
      <c r="J20" s="677">
        <f t="shared" si="2"/>
        <v>6</v>
      </c>
      <c r="K20" s="2291">
        <f t="shared" si="3"/>
        <v>0.11487650775416428</v>
      </c>
      <c r="L20" s="1657">
        <f t="shared" si="4"/>
        <v>105</v>
      </c>
      <c r="M20" s="2291">
        <f t="shared" si="5"/>
        <v>8.2909025994553784E-2</v>
      </c>
    </row>
    <row r="21" spans="1:13" ht="14.1" customHeight="1">
      <c r="A21" s="592" t="s">
        <v>995</v>
      </c>
      <c r="B21" s="593"/>
      <c r="C21" s="594"/>
      <c r="D21" s="1650"/>
      <c r="E21" s="593"/>
      <c r="F21" s="594"/>
      <c r="G21" s="1650"/>
      <c r="H21" s="2292">
        <f t="shared" si="0"/>
        <v>0</v>
      </c>
      <c r="I21" s="2291">
        <f t="shared" si="1"/>
        <v>0</v>
      </c>
      <c r="J21" s="677">
        <f t="shared" si="2"/>
        <v>0</v>
      </c>
      <c r="K21" s="2291">
        <f t="shared" si="3"/>
        <v>0</v>
      </c>
      <c r="L21" s="1657">
        <f t="shared" si="4"/>
        <v>0</v>
      </c>
      <c r="M21" s="2291">
        <f t="shared" si="5"/>
        <v>0</v>
      </c>
    </row>
    <row r="22" spans="1:13" ht="14.1" customHeight="1">
      <c r="A22" s="590" t="s">
        <v>193</v>
      </c>
      <c r="B22" s="593">
        <v>3</v>
      </c>
      <c r="C22" s="594">
        <v>9</v>
      </c>
      <c r="D22" s="1650">
        <v>378</v>
      </c>
      <c r="E22" s="593">
        <v>3</v>
      </c>
      <c r="F22" s="594">
        <v>6</v>
      </c>
      <c r="G22" s="1653">
        <v>77</v>
      </c>
      <c r="H22" s="2292">
        <f t="shared" si="0"/>
        <v>6</v>
      </c>
      <c r="I22" s="2291">
        <f t="shared" si="1"/>
        <v>0.22505626406601648</v>
      </c>
      <c r="J22" s="677">
        <f t="shared" si="2"/>
        <v>15</v>
      </c>
      <c r="K22" s="2291">
        <f t="shared" si="3"/>
        <v>0.28719126938541067</v>
      </c>
      <c r="L22" s="1657">
        <f t="shared" si="4"/>
        <v>455</v>
      </c>
      <c r="M22" s="2291">
        <f t="shared" si="5"/>
        <v>0.35927244597639973</v>
      </c>
    </row>
    <row r="23" spans="1:13" ht="14.1" customHeight="1">
      <c r="A23" s="590" t="s">
        <v>191</v>
      </c>
      <c r="B23" s="593"/>
      <c r="C23" s="594"/>
      <c r="D23" s="1650"/>
      <c r="E23" s="593">
        <v>8</v>
      </c>
      <c r="F23" s="594">
        <v>21</v>
      </c>
      <c r="G23" s="1650">
        <v>619.5</v>
      </c>
      <c r="H23" s="2292">
        <f t="shared" si="0"/>
        <v>8</v>
      </c>
      <c r="I23" s="2291">
        <f t="shared" si="1"/>
        <v>0.30007501875468867</v>
      </c>
      <c r="J23" s="677">
        <f t="shared" si="2"/>
        <v>21</v>
      </c>
      <c r="K23" s="2291">
        <f t="shared" si="3"/>
        <v>0.40206777713957498</v>
      </c>
      <c r="L23" s="1657">
        <f t="shared" si="4"/>
        <v>619.5</v>
      </c>
      <c r="M23" s="2291">
        <f t="shared" si="5"/>
        <v>0.48916325336786731</v>
      </c>
    </row>
    <row r="24" spans="1:13" ht="14.1" customHeight="1">
      <c r="A24" s="592" t="s">
        <v>923</v>
      </c>
      <c r="B24" s="593">
        <v>1</v>
      </c>
      <c r="C24" s="594">
        <v>10</v>
      </c>
      <c r="D24" s="1650">
        <v>88</v>
      </c>
      <c r="E24" s="593"/>
      <c r="F24" s="594"/>
      <c r="G24" s="1650"/>
      <c r="H24" s="2292">
        <f t="shared" si="0"/>
        <v>1</v>
      </c>
      <c r="I24" s="2291">
        <f t="shared" si="1"/>
        <v>3.7509377344336084E-2</v>
      </c>
      <c r="J24" s="677">
        <f t="shared" si="2"/>
        <v>10</v>
      </c>
      <c r="K24" s="2291">
        <f t="shared" si="3"/>
        <v>0.19146084625694046</v>
      </c>
      <c r="L24" s="1657">
        <f t="shared" si="4"/>
        <v>88</v>
      </c>
      <c r="M24" s="2291">
        <f t="shared" si="5"/>
        <v>6.9485659881149825E-2</v>
      </c>
    </row>
    <row r="25" spans="1:13" ht="14.1" customHeight="1">
      <c r="A25" s="592" t="s">
        <v>996</v>
      </c>
      <c r="B25" s="593"/>
      <c r="C25" s="594"/>
      <c r="D25" s="1650"/>
      <c r="E25" s="593">
        <v>3</v>
      </c>
      <c r="F25" s="594">
        <v>8</v>
      </c>
      <c r="G25" s="1650">
        <v>145.22999999999999</v>
      </c>
      <c r="H25" s="2292">
        <f t="shared" si="0"/>
        <v>3</v>
      </c>
      <c r="I25" s="2291">
        <f t="shared" si="1"/>
        <v>0.11252813203300824</v>
      </c>
      <c r="J25" s="682">
        <f t="shared" si="2"/>
        <v>8</v>
      </c>
      <c r="K25" s="2291">
        <f t="shared" si="3"/>
        <v>0.15316867700555237</v>
      </c>
      <c r="L25" s="1657">
        <f t="shared" si="4"/>
        <v>145.22999999999999</v>
      </c>
      <c r="M25" s="2291">
        <f t="shared" si="5"/>
        <v>0.11467502709703853</v>
      </c>
    </row>
    <row r="26" spans="1:13" ht="14.1" customHeight="1">
      <c r="A26" s="592" t="s">
        <v>997</v>
      </c>
      <c r="B26" s="593">
        <v>1</v>
      </c>
      <c r="C26" s="594">
        <v>30</v>
      </c>
      <c r="D26" s="1650">
        <v>5000</v>
      </c>
      <c r="E26" s="593"/>
      <c r="F26" s="594"/>
      <c r="G26" s="1650"/>
      <c r="H26" s="2292">
        <f t="shared" si="0"/>
        <v>1</v>
      </c>
      <c r="I26" s="2291">
        <f t="shared" si="1"/>
        <v>3.7509377344336084E-2</v>
      </c>
      <c r="J26" s="682">
        <f t="shared" si="2"/>
        <v>30</v>
      </c>
      <c r="K26" s="2291">
        <f t="shared" si="3"/>
        <v>0.57438253877082135</v>
      </c>
      <c r="L26" s="1657">
        <f t="shared" si="4"/>
        <v>5000</v>
      </c>
      <c r="M26" s="2291">
        <f t="shared" si="5"/>
        <v>3.9480488568835135</v>
      </c>
    </row>
    <row r="27" spans="1:13" ht="14.1" customHeight="1">
      <c r="A27" s="592" t="s">
        <v>155</v>
      </c>
      <c r="B27" s="593"/>
      <c r="C27" s="594"/>
      <c r="D27" s="1650"/>
      <c r="E27" s="593">
        <v>3</v>
      </c>
      <c r="F27" s="594">
        <v>6</v>
      </c>
      <c r="G27" s="1650">
        <v>103.43899999999999</v>
      </c>
      <c r="H27" s="2292">
        <f t="shared" si="0"/>
        <v>3</v>
      </c>
      <c r="I27" s="2291">
        <f t="shared" si="1"/>
        <v>0.11252813203300824</v>
      </c>
      <c r="J27" s="682">
        <f t="shared" si="2"/>
        <v>6</v>
      </c>
      <c r="K27" s="2291">
        <f t="shared" si="3"/>
        <v>0.11487650775416428</v>
      </c>
      <c r="L27" s="1657">
        <f t="shared" si="4"/>
        <v>103.43899999999999</v>
      </c>
      <c r="M27" s="2291">
        <f t="shared" si="5"/>
        <v>8.1676445141434739E-2</v>
      </c>
    </row>
    <row r="28" spans="1:13" ht="14.1" customHeight="1">
      <c r="A28" s="592" t="s">
        <v>913</v>
      </c>
      <c r="B28" s="593"/>
      <c r="C28" s="594"/>
      <c r="D28" s="1650"/>
      <c r="E28" s="593">
        <v>1</v>
      </c>
      <c r="F28" s="594">
        <v>1</v>
      </c>
      <c r="G28" s="1653">
        <v>37</v>
      </c>
      <c r="H28" s="2292">
        <f t="shared" si="0"/>
        <v>1</v>
      </c>
      <c r="I28" s="2291">
        <f t="shared" si="1"/>
        <v>3.7509377344336084E-2</v>
      </c>
      <c r="J28" s="682">
        <f t="shared" si="2"/>
        <v>1</v>
      </c>
      <c r="K28" s="2291">
        <f t="shared" si="3"/>
        <v>1.9146084625694046E-2</v>
      </c>
      <c r="L28" s="1657">
        <f t="shared" si="4"/>
        <v>37</v>
      </c>
      <c r="M28" s="2291">
        <f t="shared" si="5"/>
        <v>2.9215561540937997E-2</v>
      </c>
    </row>
    <row r="29" spans="1:13" ht="14.1" customHeight="1">
      <c r="A29" s="592" t="s">
        <v>914</v>
      </c>
      <c r="B29" s="593"/>
      <c r="C29" s="594"/>
      <c r="D29" s="1650"/>
      <c r="E29" s="593">
        <v>1</v>
      </c>
      <c r="F29" s="594">
        <v>2</v>
      </c>
      <c r="G29" s="1650">
        <v>37</v>
      </c>
      <c r="H29" s="2292">
        <f t="shared" si="0"/>
        <v>1</v>
      </c>
      <c r="I29" s="2291">
        <f t="shared" si="1"/>
        <v>3.7509377344336084E-2</v>
      </c>
      <c r="J29" s="682">
        <f t="shared" si="2"/>
        <v>2</v>
      </c>
      <c r="K29" s="2291">
        <f t="shared" si="3"/>
        <v>3.8292169251388092E-2</v>
      </c>
      <c r="L29" s="1657">
        <f t="shared" si="4"/>
        <v>37</v>
      </c>
      <c r="M29" s="2291">
        <f t="shared" si="5"/>
        <v>2.9215561540937997E-2</v>
      </c>
    </row>
    <row r="30" spans="1:13" ht="14.1" customHeight="1">
      <c r="A30" s="592" t="s">
        <v>211</v>
      </c>
      <c r="B30" s="593"/>
      <c r="C30" s="594"/>
      <c r="D30" s="1650"/>
      <c r="E30" s="593">
        <v>1</v>
      </c>
      <c r="F30" s="594">
        <v>1</v>
      </c>
      <c r="G30" s="1650">
        <v>34</v>
      </c>
      <c r="H30" s="2292">
        <f t="shared" si="0"/>
        <v>1</v>
      </c>
      <c r="I30" s="2291">
        <f t="shared" si="1"/>
        <v>3.7509377344336084E-2</v>
      </c>
      <c r="J30" s="682">
        <f t="shared" si="2"/>
        <v>1</v>
      </c>
      <c r="K30" s="2291">
        <f t="shared" si="3"/>
        <v>1.9146084625694046E-2</v>
      </c>
      <c r="L30" s="1657">
        <f t="shared" si="4"/>
        <v>34</v>
      </c>
      <c r="M30" s="2291">
        <f t="shared" si="5"/>
        <v>2.684673222680789E-2</v>
      </c>
    </row>
    <row r="31" spans="1:13" ht="14.1" customHeight="1">
      <c r="A31" s="592" t="s">
        <v>912</v>
      </c>
      <c r="B31" s="593">
        <v>1</v>
      </c>
      <c r="C31" s="594">
        <v>8</v>
      </c>
      <c r="D31" s="1650">
        <v>222</v>
      </c>
      <c r="E31" s="593">
        <v>3</v>
      </c>
      <c r="F31" s="594">
        <v>3</v>
      </c>
      <c r="G31" s="1650">
        <v>34.1</v>
      </c>
      <c r="H31" s="2292">
        <f t="shared" si="0"/>
        <v>4</v>
      </c>
      <c r="I31" s="2291">
        <f t="shared" si="1"/>
        <v>0.15003750937734434</v>
      </c>
      <c r="J31" s="682">
        <f t="shared" si="2"/>
        <v>11</v>
      </c>
      <c r="K31" s="2291">
        <f t="shared" si="3"/>
        <v>0.21060693088263449</v>
      </c>
      <c r="L31" s="1657">
        <f t="shared" si="4"/>
        <v>256.10000000000002</v>
      </c>
      <c r="M31" s="2291">
        <f t="shared" si="5"/>
        <v>0.20221906244957355</v>
      </c>
    </row>
    <row r="32" spans="1:13" ht="14.1" customHeight="1">
      <c r="A32" s="592" t="s">
        <v>915</v>
      </c>
      <c r="B32" s="593"/>
      <c r="C32" s="594"/>
      <c r="D32" s="1650"/>
      <c r="E32" s="593">
        <v>1</v>
      </c>
      <c r="F32" s="594">
        <v>1</v>
      </c>
      <c r="G32" s="1653">
        <v>30.6</v>
      </c>
      <c r="H32" s="2292">
        <f t="shared" si="0"/>
        <v>1</v>
      </c>
      <c r="I32" s="2291">
        <f t="shared" si="1"/>
        <v>3.7509377344336084E-2</v>
      </c>
      <c r="J32" s="682">
        <f t="shared" si="2"/>
        <v>1</v>
      </c>
      <c r="K32" s="2291">
        <f t="shared" si="3"/>
        <v>1.9146084625694046E-2</v>
      </c>
      <c r="L32" s="1657">
        <f t="shared" si="4"/>
        <v>30.6</v>
      </c>
      <c r="M32" s="2291">
        <f t="shared" si="5"/>
        <v>2.4162059004127105E-2</v>
      </c>
    </row>
    <row r="33" spans="1:13" ht="14.1" customHeight="1">
      <c r="A33" s="590" t="s">
        <v>469</v>
      </c>
      <c r="B33" s="593">
        <v>8</v>
      </c>
      <c r="C33" s="594">
        <v>24</v>
      </c>
      <c r="D33" s="1650">
        <v>389.58100000000002</v>
      </c>
      <c r="E33" s="593">
        <v>1011</v>
      </c>
      <c r="F33" s="594">
        <v>1167</v>
      </c>
      <c r="G33" s="1650">
        <v>25051.55</v>
      </c>
      <c r="H33" s="2292">
        <f t="shared" si="0"/>
        <v>1019</v>
      </c>
      <c r="I33" s="2291">
        <f t="shared" si="1"/>
        <v>38.222055513878473</v>
      </c>
      <c r="J33" s="682">
        <f t="shared" si="2"/>
        <v>1191</v>
      </c>
      <c r="K33" s="2291">
        <f t="shared" si="3"/>
        <v>22.802986789201608</v>
      </c>
      <c r="L33" s="1657">
        <f t="shared" si="4"/>
        <v>25441.130999999998</v>
      </c>
      <c r="M33" s="2291">
        <f t="shared" si="5"/>
        <v>20.08856563247474</v>
      </c>
    </row>
    <row r="34" spans="1:13" ht="14.1" customHeight="1">
      <c r="A34" s="590" t="s">
        <v>201</v>
      </c>
      <c r="B34" s="593"/>
      <c r="C34" s="594"/>
      <c r="D34" s="1650"/>
      <c r="E34" s="593">
        <v>3</v>
      </c>
      <c r="F34" s="594">
        <v>28</v>
      </c>
      <c r="G34" s="1650">
        <v>266</v>
      </c>
      <c r="H34" s="2292">
        <f t="shared" si="0"/>
        <v>3</v>
      </c>
      <c r="I34" s="2291">
        <f t="shared" si="1"/>
        <v>0.11252813203300824</v>
      </c>
      <c r="J34" s="682">
        <f t="shared" si="2"/>
        <v>28</v>
      </c>
      <c r="K34" s="2291">
        <f t="shared" si="3"/>
        <v>0.53609036951943323</v>
      </c>
      <c r="L34" s="1657">
        <f t="shared" si="4"/>
        <v>266</v>
      </c>
      <c r="M34" s="2291">
        <f t="shared" si="5"/>
        <v>0.21003619918620289</v>
      </c>
    </row>
    <row r="35" spans="1:13" ht="14.1" customHeight="1">
      <c r="A35" s="592" t="s">
        <v>165</v>
      </c>
      <c r="B35" s="593"/>
      <c r="C35" s="594"/>
      <c r="D35" s="1650"/>
      <c r="E35" s="593">
        <v>37</v>
      </c>
      <c r="F35" s="594">
        <v>50</v>
      </c>
      <c r="G35" s="1650">
        <v>899.1</v>
      </c>
      <c r="H35" s="2292">
        <f t="shared" si="0"/>
        <v>37</v>
      </c>
      <c r="I35" s="2291">
        <f t="shared" si="1"/>
        <v>1.387846961740435</v>
      </c>
      <c r="J35" s="682">
        <f t="shared" si="2"/>
        <v>50</v>
      </c>
      <c r="K35" s="2291">
        <f t="shared" si="3"/>
        <v>0.95730423128470232</v>
      </c>
      <c r="L35" s="1657">
        <f t="shared" si="4"/>
        <v>899.1</v>
      </c>
      <c r="M35" s="2291">
        <f t="shared" si="5"/>
        <v>0.70993814544479339</v>
      </c>
    </row>
    <row r="36" spans="1:13" ht="14.1" customHeight="1">
      <c r="A36" s="590" t="s">
        <v>204</v>
      </c>
      <c r="B36" s="593">
        <v>5</v>
      </c>
      <c r="C36" s="594">
        <v>25</v>
      </c>
      <c r="D36" s="1650">
        <v>417</v>
      </c>
      <c r="E36" s="593">
        <v>111</v>
      </c>
      <c r="F36" s="594">
        <v>133</v>
      </c>
      <c r="G36" s="1650">
        <v>3775.1</v>
      </c>
      <c r="H36" s="2292">
        <f t="shared" si="0"/>
        <v>116</v>
      </c>
      <c r="I36" s="2291">
        <f t="shared" si="1"/>
        <v>4.3510877719429857</v>
      </c>
      <c r="J36" s="682">
        <f t="shared" si="2"/>
        <v>158</v>
      </c>
      <c r="K36" s="2291">
        <f t="shared" si="3"/>
        <v>3.0250813708596591</v>
      </c>
      <c r="L36" s="1657">
        <f t="shared" si="4"/>
        <v>4192.1000000000004</v>
      </c>
      <c r="M36" s="2291">
        <f t="shared" si="5"/>
        <v>3.3101231225882759</v>
      </c>
    </row>
    <row r="37" spans="1:13" ht="14.1" customHeight="1">
      <c r="A37" s="592" t="s">
        <v>916</v>
      </c>
      <c r="B37" s="593">
        <v>5</v>
      </c>
      <c r="C37" s="594">
        <v>86</v>
      </c>
      <c r="D37" s="1650">
        <v>3827.3159999999998</v>
      </c>
      <c r="E37" s="593">
        <v>32</v>
      </c>
      <c r="F37" s="594">
        <v>76</v>
      </c>
      <c r="G37" s="1650">
        <v>1157.4000000000001</v>
      </c>
      <c r="H37" s="2292">
        <f t="shared" si="0"/>
        <v>37</v>
      </c>
      <c r="I37" s="2291">
        <f t="shared" si="1"/>
        <v>1.387846961740435</v>
      </c>
      <c r="J37" s="682">
        <f t="shared" si="2"/>
        <v>162</v>
      </c>
      <c r="K37" s="2291">
        <f t="shared" si="3"/>
        <v>3.1016657093624356</v>
      </c>
      <c r="L37" s="1657">
        <f t="shared" si="4"/>
        <v>4984.7160000000003</v>
      </c>
      <c r="M37" s="2291">
        <f t="shared" si="5"/>
        <v>3.9359804611377918</v>
      </c>
    </row>
    <row r="38" spans="1:13" ht="14.1" customHeight="1">
      <c r="A38" s="592" t="s">
        <v>231</v>
      </c>
      <c r="B38" s="593"/>
      <c r="C38" s="594"/>
      <c r="D38" s="1650"/>
      <c r="E38" s="593">
        <v>3</v>
      </c>
      <c r="F38" s="594">
        <v>4</v>
      </c>
      <c r="G38" s="1653">
        <v>92</v>
      </c>
      <c r="H38" s="2292">
        <f t="shared" si="0"/>
        <v>3</v>
      </c>
      <c r="I38" s="2291">
        <f t="shared" si="1"/>
        <v>0.11252813203300824</v>
      </c>
      <c r="J38" s="682">
        <f t="shared" si="2"/>
        <v>4</v>
      </c>
      <c r="K38" s="2291">
        <f t="shared" si="3"/>
        <v>7.6584338502776184E-2</v>
      </c>
      <c r="L38" s="1657">
        <f t="shared" si="4"/>
        <v>92</v>
      </c>
      <c r="M38" s="2291">
        <f t="shared" si="5"/>
        <v>7.2644098966656648E-2</v>
      </c>
    </row>
    <row r="39" spans="1:13" ht="14.1" customHeight="1">
      <c r="A39" s="592" t="s">
        <v>470</v>
      </c>
      <c r="B39" s="593"/>
      <c r="C39" s="594"/>
      <c r="D39" s="1650"/>
      <c r="E39" s="593">
        <v>4</v>
      </c>
      <c r="F39" s="594">
        <v>4</v>
      </c>
      <c r="G39" s="1650">
        <v>103</v>
      </c>
      <c r="H39" s="2292">
        <f t="shared" si="0"/>
        <v>4</v>
      </c>
      <c r="I39" s="2291">
        <f t="shared" si="1"/>
        <v>0.15003750937734434</v>
      </c>
      <c r="J39" s="682">
        <f t="shared" si="2"/>
        <v>4</v>
      </c>
      <c r="K39" s="2291">
        <f t="shared" si="3"/>
        <v>7.6584338502776184E-2</v>
      </c>
      <c r="L39" s="1657">
        <f t="shared" si="4"/>
        <v>103</v>
      </c>
      <c r="M39" s="2291">
        <f t="shared" si="5"/>
        <v>8.1329806451800379E-2</v>
      </c>
    </row>
    <row r="40" spans="1:13" ht="14.1" customHeight="1">
      <c r="A40" s="592" t="s">
        <v>473</v>
      </c>
      <c r="B40" s="593"/>
      <c r="C40" s="594"/>
      <c r="D40" s="1650"/>
      <c r="E40" s="593">
        <v>1</v>
      </c>
      <c r="F40" s="594">
        <v>1</v>
      </c>
      <c r="G40" s="1653">
        <v>23</v>
      </c>
      <c r="H40" s="2292">
        <f t="shared" si="0"/>
        <v>1</v>
      </c>
      <c r="I40" s="2291">
        <f t="shared" si="1"/>
        <v>3.7509377344336084E-2</v>
      </c>
      <c r="J40" s="682">
        <f t="shared" si="2"/>
        <v>1</v>
      </c>
      <c r="K40" s="2291">
        <f t="shared" si="3"/>
        <v>1.9146084625694046E-2</v>
      </c>
      <c r="L40" s="1657">
        <f t="shared" si="4"/>
        <v>23</v>
      </c>
      <c r="M40" s="2291">
        <f t="shared" si="5"/>
        <v>1.8161024741664162E-2</v>
      </c>
    </row>
    <row r="41" spans="1:13" ht="14.1" customHeight="1">
      <c r="A41" s="590" t="s">
        <v>206</v>
      </c>
      <c r="B41" s="593"/>
      <c r="C41" s="594"/>
      <c r="D41" s="1650"/>
      <c r="E41" s="593">
        <v>9</v>
      </c>
      <c r="F41" s="594">
        <v>10</v>
      </c>
      <c r="G41" s="1650">
        <v>236.8</v>
      </c>
      <c r="H41" s="2292">
        <f t="shared" si="0"/>
        <v>9</v>
      </c>
      <c r="I41" s="2291">
        <f t="shared" si="1"/>
        <v>0.33758439609902474</v>
      </c>
      <c r="J41" s="682">
        <f t="shared" si="2"/>
        <v>10</v>
      </c>
      <c r="K41" s="2291">
        <f t="shared" si="3"/>
        <v>0.19146084625694046</v>
      </c>
      <c r="L41" s="1657">
        <f t="shared" si="4"/>
        <v>236.8</v>
      </c>
      <c r="M41" s="2291">
        <f t="shared" si="5"/>
        <v>0.18697959386200319</v>
      </c>
    </row>
    <row r="42" spans="1:13" ht="14.1" customHeight="1">
      <c r="A42" s="590" t="s">
        <v>471</v>
      </c>
      <c r="B42" s="593"/>
      <c r="C42" s="594"/>
      <c r="D42" s="1650"/>
      <c r="E42" s="593">
        <v>1</v>
      </c>
      <c r="F42" s="594">
        <v>1</v>
      </c>
      <c r="G42" s="1650">
        <v>27</v>
      </c>
      <c r="H42" s="2292">
        <f t="shared" si="0"/>
        <v>1</v>
      </c>
      <c r="I42" s="2291">
        <f t="shared" si="1"/>
        <v>3.7509377344336084E-2</v>
      </c>
      <c r="J42" s="682">
        <f t="shared" si="2"/>
        <v>1</v>
      </c>
      <c r="K42" s="2291">
        <f t="shared" si="3"/>
        <v>1.9146084625694046E-2</v>
      </c>
      <c r="L42" s="1657">
        <f t="shared" si="4"/>
        <v>27</v>
      </c>
      <c r="M42" s="2291">
        <f t="shared" si="5"/>
        <v>2.1319463827170974E-2</v>
      </c>
    </row>
    <row r="43" spans="1:13" ht="14.1" customHeight="1">
      <c r="A43" s="590" t="s">
        <v>163</v>
      </c>
      <c r="B43" s="593">
        <v>1</v>
      </c>
      <c r="C43" s="594">
        <v>10</v>
      </c>
      <c r="D43" s="1650">
        <v>148</v>
      </c>
      <c r="E43" s="593">
        <v>30</v>
      </c>
      <c r="F43" s="594">
        <v>51</v>
      </c>
      <c r="G43" s="1650">
        <v>1042.5</v>
      </c>
      <c r="H43" s="2292">
        <f t="shared" si="0"/>
        <v>31</v>
      </c>
      <c r="I43" s="2291">
        <f t="shared" si="1"/>
        <v>1.1627906976744187</v>
      </c>
      <c r="J43" s="682">
        <f t="shared" si="2"/>
        <v>61</v>
      </c>
      <c r="K43" s="2291">
        <f t="shared" si="3"/>
        <v>1.1679111621673368</v>
      </c>
      <c r="L43" s="1657">
        <f t="shared" si="4"/>
        <v>1190.5</v>
      </c>
      <c r="M43" s="2291">
        <f t="shared" si="5"/>
        <v>0.94003043282396459</v>
      </c>
    </row>
    <row r="44" spans="1:13" ht="14.1" customHeight="1">
      <c r="A44" s="590" t="s">
        <v>475</v>
      </c>
      <c r="B44" s="593"/>
      <c r="C44" s="594"/>
      <c r="D44" s="1650"/>
      <c r="E44" s="593">
        <v>1</v>
      </c>
      <c r="F44" s="594">
        <v>1</v>
      </c>
      <c r="G44" s="1650">
        <v>41</v>
      </c>
      <c r="H44" s="2292">
        <f t="shared" si="0"/>
        <v>1</v>
      </c>
      <c r="I44" s="2291">
        <f t="shared" si="1"/>
        <v>3.7509377344336084E-2</v>
      </c>
      <c r="J44" s="682">
        <f t="shared" si="2"/>
        <v>1</v>
      </c>
      <c r="K44" s="2291">
        <f t="shared" si="3"/>
        <v>1.9146084625694046E-2</v>
      </c>
      <c r="L44" s="1657">
        <f t="shared" si="4"/>
        <v>41</v>
      </c>
      <c r="M44" s="2291">
        <f t="shared" si="5"/>
        <v>3.2374000626444813E-2</v>
      </c>
    </row>
    <row r="45" spans="1:13" ht="14.1" customHeight="1">
      <c r="A45" s="592" t="s">
        <v>229</v>
      </c>
      <c r="B45" s="593"/>
      <c r="C45" s="594"/>
      <c r="D45" s="1650"/>
      <c r="E45" s="593">
        <v>1</v>
      </c>
      <c r="F45" s="594">
        <v>1</v>
      </c>
      <c r="G45" s="1650">
        <v>10</v>
      </c>
      <c r="H45" s="2292">
        <f t="shared" si="0"/>
        <v>1</v>
      </c>
      <c r="I45" s="2291">
        <f t="shared" si="1"/>
        <v>3.7509377344336084E-2</v>
      </c>
      <c r="J45" s="682">
        <f t="shared" si="2"/>
        <v>1</v>
      </c>
      <c r="K45" s="2291">
        <f t="shared" si="3"/>
        <v>1.9146084625694046E-2</v>
      </c>
      <c r="L45" s="1657">
        <f t="shared" si="4"/>
        <v>10</v>
      </c>
      <c r="M45" s="2291">
        <f t="shared" si="5"/>
        <v>7.8960977137670276E-3</v>
      </c>
    </row>
    <row r="46" spans="1:13" ht="14.1" customHeight="1">
      <c r="A46" s="590" t="s">
        <v>219</v>
      </c>
      <c r="B46" s="593">
        <v>2</v>
      </c>
      <c r="C46" s="594">
        <v>21</v>
      </c>
      <c r="D46" s="1650">
        <v>340</v>
      </c>
      <c r="E46" s="593">
        <v>8</v>
      </c>
      <c r="F46" s="594">
        <v>12</v>
      </c>
      <c r="G46" s="1653">
        <v>275.5</v>
      </c>
      <c r="H46" s="2292">
        <f t="shared" si="0"/>
        <v>10</v>
      </c>
      <c r="I46" s="2291">
        <f t="shared" si="1"/>
        <v>0.37509377344336081</v>
      </c>
      <c r="J46" s="682">
        <f t="shared" si="2"/>
        <v>33</v>
      </c>
      <c r="K46" s="2291">
        <f t="shared" si="3"/>
        <v>0.63182079264790347</v>
      </c>
      <c r="L46" s="1657">
        <f t="shared" si="4"/>
        <v>615.5</v>
      </c>
      <c r="M46" s="2291">
        <f t="shared" si="5"/>
        <v>0.48600481428236048</v>
      </c>
    </row>
    <row r="47" spans="1:13" ht="14.1" customHeight="1">
      <c r="A47" s="590" t="s">
        <v>917</v>
      </c>
      <c r="B47" s="593">
        <v>1</v>
      </c>
      <c r="C47" s="594">
        <v>8</v>
      </c>
      <c r="D47" s="1650">
        <v>900</v>
      </c>
      <c r="E47" s="593">
        <v>5</v>
      </c>
      <c r="F47" s="594">
        <v>8</v>
      </c>
      <c r="G47" s="1650">
        <v>285.3</v>
      </c>
      <c r="H47" s="2292">
        <f t="shared" si="0"/>
        <v>6</v>
      </c>
      <c r="I47" s="2291">
        <f t="shared" si="1"/>
        <v>0.22505626406601648</v>
      </c>
      <c r="J47" s="682">
        <f t="shared" si="2"/>
        <v>16</v>
      </c>
      <c r="K47" s="2291">
        <f t="shared" si="3"/>
        <v>0.30633735401110473</v>
      </c>
      <c r="L47" s="1657">
        <f t="shared" si="4"/>
        <v>1185.3</v>
      </c>
      <c r="M47" s="2291">
        <f t="shared" si="5"/>
        <v>0.93592446201280555</v>
      </c>
    </row>
    <row r="48" spans="1:13" ht="14.1" customHeight="1">
      <c r="A48" s="590" t="s">
        <v>436</v>
      </c>
      <c r="B48" s="593"/>
      <c r="C48" s="594"/>
      <c r="D48" s="1650"/>
      <c r="E48" s="593">
        <v>1</v>
      </c>
      <c r="F48" s="594">
        <v>2</v>
      </c>
      <c r="G48" s="1653">
        <v>36</v>
      </c>
      <c r="H48" s="2292">
        <f t="shared" si="0"/>
        <v>1</v>
      </c>
      <c r="I48" s="2291">
        <f t="shared" si="1"/>
        <v>3.7509377344336084E-2</v>
      </c>
      <c r="J48" s="682">
        <f t="shared" si="2"/>
        <v>2</v>
      </c>
      <c r="K48" s="2291">
        <f t="shared" si="3"/>
        <v>3.8292169251388092E-2</v>
      </c>
      <c r="L48" s="1657">
        <f t="shared" si="4"/>
        <v>36</v>
      </c>
      <c r="M48" s="2291">
        <f t="shared" si="5"/>
        <v>2.8425951769561298E-2</v>
      </c>
    </row>
    <row r="49" spans="1:13" ht="14.1" customHeight="1">
      <c r="A49" s="595" t="s">
        <v>220</v>
      </c>
      <c r="B49" s="596"/>
      <c r="C49" s="597"/>
      <c r="D49" s="1651"/>
      <c r="E49" s="596">
        <v>1</v>
      </c>
      <c r="F49" s="597">
        <v>1</v>
      </c>
      <c r="G49" s="1650">
        <v>27.4</v>
      </c>
      <c r="H49" s="2292">
        <f t="shared" si="0"/>
        <v>1</v>
      </c>
      <c r="I49" s="2291">
        <f t="shared" si="1"/>
        <v>3.7509377344336084E-2</v>
      </c>
      <c r="J49" s="682">
        <f t="shared" si="2"/>
        <v>1</v>
      </c>
      <c r="K49" s="2291">
        <f t="shared" si="3"/>
        <v>1.9146084625694046E-2</v>
      </c>
      <c r="L49" s="1657">
        <f t="shared" si="4"/>
        <v>27.4</v>
      </c>
      <c r="M49" s="2291">
        <f t="shared" si="5"/>
        <v>2.1635307735721653E-2</v>
      </c>
    </row>
    <row r="50" spans="1:13" ht="14.1" customHeight="1" thickBot="1">
      <c r="A50" s="595" t="s">
        <v>918</v>
      </c>
      <c r="B50" s="596"/>
      <c r="C50" s="597"/>
      <c r="D50" s="1651"/>
      <c r="E50" s="596"/>
      <c r="F50" s="597"/>
      <c r="G50" s="2293"/>
      <c r="H50" s="2294">
        <f t="shared" si="0"/>
        <v>0</v>
      </c>
      <c r="I50" s="2291">
        <f t="shared" si="1"/>
        <v>0</v>
      </c>
      <c r="J50" s="2295">
        <f t="shared" si="2"/>
        <v>0</v>
      </c>
      <c r="K50" s="2296">
        <f t="shared" si="3"/>
        <v>0</v>
      </c>
      <c r="L50" s="1660">
        <f t="shared" si="4"/>
        <v>0</v>
      </c>
      <c r="M50" s="2291">
        <f t="shared" si="5"/>
        <v>0</v>
      </c>
    </row>
    <row r="51" spans="1:13" ht="14.1" customHeight="1" thickTop="1" thickBot="1">
      <c r="A51" s="598" t="s">
        <v>248</v>
      </c>
      <c r="B51" s="599">
        <f t="shared" ref="B51:F51" si="6">SUM(B5:B50)</f>
        <v>118</v>
      </c>
      <c r="C51" s="600">
        <f t="shared" si="6"/>
        <v>808</v>
      </c>
      <c r="D51" s="1656">
        <f t="shared" si="6"/>
        <v>28655.746999999996</v>
      </c>
      <c r="E51" s="667">
        <f t="shared" si="6"/>
        <v>2548</v>
      </c>
      <c r="F51" s="667">
        <f t="shared" si="6"/>
        <v>4415</v>
      </c>
      <c r="G51" s="1655">
        <f>SUM(G5:G50)+9</f>
        <v>97989.089000000007</v>
      </c>
      <c r="H51" s="2297">
        <f t="shared" si="0"/>
        <v>2666</v>
      </c>
      <c r="I51" s="2298">
        <v>100</v>
      </c>
      <c r="J51" s="2297">
        <f t="shared" si="2"/>
        <v>5223</v>
      </c>
      <c r="K51" s="603">
        <v>100</v>
      </c>
      <c r="L51" s="2299">
        <f t="shared" si="4"/>
        <v>126644.83600000001</v>
      </c>
      <c r="M51" s="604">
        <v>100</v>
      </c>
    </row>
    <row r="52" spans="1:13" ht="14.1" customHeight="1" thickTop="1" thickBot="1">
      <c r="A52" s="699" t="s">
        <v>919</v>
      </c>
      <c r="B52" s="700"/>
      <c r="C52" s="701"/>
      <c r="D52" s="702"/>
      <c r="E52" s="700"/>
      <c r="F52" s="701"/>
      <c r="G52" s="703"/>
      <c r="H52" s="704">
        <v>100</v>
      </c>
      <c r="I52" s="705" t="s">
        <v>672</v>
      </c>
      <c r="J52" s="706">
        <v>100</v>
      </c>
      <c r="K52" s="705" t="s">
        <v>672</v>
      </c>
      <c r="L52" s="707">
        <v>100</v>
      </c>
      <c r="M52" s="708" t="s">
        <v>920</v>
      </c>
    </row>
    <row r="53" spans="1:13" ht="16.5" customHeight="1" thickTop="1">
      <c r="A53" s="709" t="s">
        <v>921</v>
      </c>
      <c r="H53" s="710"/>
      <c r="I53" s="710"/>
      <c r="J53" s="711"/>
    </row>
  </sheetData>
  <mergeCells count="4">
    <mergeCell ref="L2:M2"/>
    <mergeCell ref="B3:D3"/>
    <mergeCell ref="E3:G3"/>
    <mergeCell ref="H3:M3"/>
  </mergeCells>
  <phoneticPr fontId="128" type="noConversion"/>
  <printOptions horizontalCentered="1" verticalCentered="1"/>
  <pageMargins left="0.1796875" right="0.51181102362204722" top="0" bottom="0.35" header="0" footer="0.35"/>
  <pageSetup paperSize="9" scale="75" orientation="landscape" verticalDpi="36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A1:M56"/>
  <sheetViews>
    <sheetView workbookViewId="0">
      <selection activeCell="I33" sqref="I33"/>
    </sheetView>
  </sheetViews>
  <sheetFormatPr baseColWidth="10" defaultColWidth="11.42578125" defaultRowHeight="12.75"/>
  <cols>
    <col min="1" max="1" width="19.28515625" style="437" customWidth="1"/>
    <col min="2" max="11" width="13" style="437" customWidth="1"/>
    <col min="12" max="13" width="14.42578125" style="437" customWidth="1"/>
    <col min="14" max="256" width="11.42578125" style="437"/>
    <col min="257" max="257" width="17.85546875" style="437" customWidth="1"/>
    <col min="258" max="258" width="9.42578125" style="437" customWidth="1"/>
    <col min="259" max="259" width="9" style="437" customWidth="1"/>
    <col min="260" max="260" width="11.140625" style="437" customWidth="1"/>
    <col min="261" max="262" width="8.85546875" style="437" customWidth="1"/>
    <col min="263" max="263" width="11.42578125" style="437" customWidth="1"/>
    <col min="264" max="266" width="9.85546875" style="437" customWidth="1"/>
    <col min="267" max="267" width="11.28515625" style="437" customWidth="1"/>
    <col min="268" max="268" width="12.28515625" style="437" customWidth="1"/>
    <col min="269" max="269" width="12.85546875" style="437" customWidth="1"/>
    <col min="270" max="512" width="11.42578125" style="437"/>
    <col min="513" max="513" width="17.85546875" style="437" customWidth="1"/>
    <col min="514" max="514" width="9.42578125" style="437" customWidth="1"/>
    <col min="515" max="515" width="9" style="437" customWidth="1"/>
    <col min="516" max="516" width="11.140625" style="437" customWidth="1"/>
    <col min="517" max="518" width="8.85546875" style="437" customWidth="1"/>
    <col min="519" max="519" width="11.42578125" style="437" customWidth="1"/>
    <col min="520" max="522" width="9.85546875" style="437" customWidth="1"/>
    <col min="523" max="523" width="11.28515625" style="437" customWidth="1"/>
    <col min="524" max="524" width="12.28515625" style="437" customWidth="1"/>
    <col min="525" max="525" width="12.85546875" style="437" customWidth="1"/>
    <col min="526" max="768" width="11.42578125" style="437"/>
    <col min="769" max="769" width="17.85546875" style="437" customWidth="1"/>
    <col min="770" max="770" width="9.42578125" style="437" customWidth="1"/>
    <col min="771" max="771" width="9" style="437" customWidth="1"/>
    <col min="772" max="772" width="11.140625" style="437" customWidth="1"/>
    <col min="773" max="774" width="8.85546875" style="437" customWidth="1"/>
    <col min="775" max="775" width="11.42578125" style="437" customWidth="1"/>
    <col min="776" max="778" width="9.85546875" style="437" customWidth="1"/>
    <col min="779" max="779" width="11.28515625" style="437" customWidth="1"/>
    <col min="780" max="780" width="12.28515625" style="437" customWidth="1"/>
    <col min="781" max="781" width="12.85546875" style="437" customWidth="1"/>
    <col min="782" max="1024" width="11.42578125" style="437"/>
    <col min="1025" max="1025" width="17.85546875" style="437" customWidth="1"/>
    <col min="1026" max="1026" width="9.42578125" style="437" customWidth="1"/>
    <col min="1027" max="1027" width="9" style="437" customWidth="1"/>
    <col min="1028" max="1028" width="11.140625" style="437" customWidth="1"/>
    <col min="1029" max="1030" width="8.85546875" style="437" customWidth="1"/>
    <col min="1031" max="1031" width="11.42578125" style="437" customWidth="1"/>
    <col min="1032" max="1034" width="9.85546875" style="437" customWidth="1"/>
    <col min="1035" max="1035" width="11.28515625" style="437" customWidth="1"/>
    <col min="1036" max="1036" width="12.28515625" style="437" customWidth="1"/>
    <col min="1037" max="1037" width="12.85546875" style="437" customWidth="1"/>
    <col min="1038" max="1280" width="11.42578125" style="437"/>
    <col min="1281" max="1281" width="17.85546875" style="437" customWidth="1"/>
    <col min="1282" max="1282" width="9.42578125" style="437" customWidth="1"/>
    <col min="1283" max="1283" width="9" style="437" customWidth="1"/>
    <col min="1284" max="1284" width="11.140625" style="437" customWidth="1"/>
    <col min="1285" max="1286" width="8.85546875" style="437" customWidth="1"/>
    <col min="1287" max="1287" width="11.42578125" style="437" customWidth="1"/>
    <col min="1288" max="1290" width="9.85546875" style="437" customWidth="1"/>
    <col min="1291" max="1291" width="11.28515625" style="437" customWidth="1"/>
    <col min="1292" max="1292" width="12.28515625" style="437" customWidth="1"/>
    <col min="1293" max="1293" width="12.85546875" style="437" customWidth="1"/>
    <col min="1294" max="1536" width="11.42578125" style="437"/>
    <col min="1537" max="1537" width="17.85546875" style="437" customWidth="1"/>
    <col min="1538" max="1538" width="9.42578125" style="437" customWidth="1"/>
    <col min="1539" max="1539" width="9" style="437" customWidth="1"/>
    <col min="1540" max="1540" width="11.140625" style="437" customWidth="1"/>
    <col min="1541" max="1542" width="8.85546875" style="437" customWidth="1"/>
    <col min="1543" max="1543" width="11.42578125" style="437" customWidth="1"/>
    <col min="1544" max="1546" width="9.85546875" style="437" customWidth="1"/>
    <col min="1547" max="1547" width="11.28515625" style="437" customWidth="1"/>
    <col min="1548" max="1548" width="12.28515625" style="437" customWidth="1"/>
    <col min="1549" max="1549" width="12.85546875" style="437" customWidth="1"/>
    <col min="1550" max="1792" width="11.42578125" style="437"/>
    <col min="1793" max="1793" width="17.85546875" style="437" customWidth="1"/>
    <col min="1794" max="1794" width="9.42578125" style="437" customWidth="1"/>
    <col min="1795" max="1795" width="9" style="437" customWidth="1"/>
    <col min="1796" max="1796" width="11.140625" style="437" customWidth="1"/>
    <col min="1797" max="1798" width="8.85546875" style="437" customWidth="1"/>
    <col min="1799" max="1799" width="11.42578125" style="437" customWidth="1"/>
    <col min="1800" max="1802" width="9.85546875" style="437" customWidth="1"/>
    <col min="1803" max="1803" width="11.28515625" style="437" customWidth="1"/>
    <col min="1804" max="1804" width="12.28515625" style="437" customWidth="1"/>
    <col min="1805" max="1805" width="12.85546875" style="437" customWidth="1"/>
    <col min="1806" max="2048" width="11.42578125" style="437"/>
    <col min="2049" max="2049" width="17.85546875" style="437" customWidth="1"/>
    <col min="2050" max="2050" width="9.42578125" style="437" customWidth="1"/>
    <col min="2051" max="2051" width="9" style="437" customWidth="1"/>
    <col min="2052" max="2052" width="11.140625" style="437" customWidth="1"/>
    <col min="2053" max="2054" width="8.85546875" style="437" customWidth="1"/>
    <col min="2055" max="2055" width="11.42578125" style="437" customWidth="1"/>
    <col min="2056" max="2058" width="9.85546875" style="437" customWidth="1"/>
    <col min="2059" max="2059" width="11.28515625" style="437" customWidth="1"/>
    <col min="2060" max="2060" width="12.28515625" style="437" customWidth="1"/>
    <col min="2061" max="2061" width="12.85546875" style="437" customWidth="1"/>
    <col min="2062" max="2304" width="11.42578125" style="437"/>
    <col min="2305" max="2305" width="17.85546875" style="437" customWidth="1"/>
    <col min="2306" max="2306" width="9.42578125" style="437" customWidth="1"/>
    <col min="2307" max="2307" width="9" style="437" customWidth="1"/>
    <col min="2308" max="2308" width="11.140625" style="437" customWidth="1"/>
    <col min="2309" max="2310" width="8.85546875" style="437" customWidth="1"/>
    <col min="2311" max="2311" width="11.42578125" style="437" customWidth="1"/>
    <col min="2312" max="2314" width="9.85546875" style="437" customWidth="1"/>
    <col min="2315" max="2315" width="11.28515625" style="437" customWidth="1"/>
    <col min="2316" max="2316" width="12.28515625" style="437" customWidth="1"/>
    <col min="2317" max="2317" width="12.85546875" style="437" customWidth="1"/>
    <col min="2318" max="2560" width="11.42578125" style="437"/>
    <col min="2561" max="2561" width="17.85546875" style="437" customWidth="1"/>
    <col min="2562" max="2562" width="9.42578125" style="437" customWidth="1"/>
    <col min="2563" max="2563" width="9" style="437" customWidth="1"/>
    <col min="2564" max="2564" width="11.140625" style="437" customWidth="1"/>
    <col min="2565" max="2566" width="8.85546875" style="437" customWidth="1"/>
    <col min="2567" max="2567" width="11.42578125" style="437" customWidth="1"/>
    <col min="2568" max="2570" width="9.85546875" style="437" customWidth="1"/>
    <col min="2571" max="2571" width="11.28515625" style="437" customWidth="1"/>
    <col min="2572" max="2572" width="12.28515625" style="437" customWidth="1"/>
    <col min="2573" max="2573" width="12.85546875" style="437" customWidth="1"/>
    <col min="2574" max="2816" width="11.42578125" style="437"/>
    <col min="2817" max="2817" width="17.85546875" style="437" customWidth="1"/>
    <col min="2818" max="2818" width="9.42578125" style="437" customWidth="1"/>
    <col min="2819" max="2819" width="9" style="437" customWidth="1"/>
    <col min="2820" max="2820" width="11.140625" style="437" customWidth="1"/>
    <col min="2821" max="2822" width="8.85546875" style="437" customWidth="1"/>
    <col min="2823" max="2823" width="11.42578125" style="437" customWidth="1"/>
    <col min="2824" max="2826" width="9.85546875" style="437" customWidth="1"/>
    <col min="2827" max="2827" width="11.28515625" style="437" customWidth="1"/>
    <col min="2828" max="2828" width="12.28515625" style="437" customWidth="1"/>
    <col min="2829" max="2829" width="12.85546875" style="437" customWidth="1"/>
    <col min="2830" max="3072" width="11.42578125" style="437"/>
    <col min="3073" max="3073" width="17.85546875" style="437" customWidth="1"/>
    <col min="3074" max="3074" width="9.42578125" style="437" customWidth="1"/>
    <col min="3075" max="3075" width="9" style="437" customWidth="1"/>
    <col min="3076" max="3076" width="11.140625" style="437" customWidth="1"/>
    <col min="3077" max="3078" width="8.85546875" style="437" customWidth="1"/>
    <col min="3079" max="3079" width="11.42578125" style="437" customWidth="1"/>
    <col min="3080" max="3082" width="9.85546875" style="437" customWidth="1"/>
    <col min="3083" max="3083" width="11.28515625" style="437" customWidth="1"/>
    <col min="3084" max="3084" width="12.28515625" style="437" customWidth="1"/>
    <col min="3085" max="3085" width="12.85546875" style="437" customWidth="1"/>
    <col min="3086" max="3328" width="11.42578125" style="437"/>
    <col min="3329" max="3329" width="17.85546875" style="437" customWidth="1"/>
    <col min="3330" max="3330" width="9.42578125" style="437" customWidth="1"/>
    <col min="3331" max="3331" width="9" style="437" customWidth="1"/>
    <col min="3332" max="3332" width="11.140625" style="437" customWidth="1"/>
    <col min="3333" max="3334" width="8.85546875" style="437" customWidth="1"/>
    <col min="3335" max="3335" width="11.42578125" style="437" customWidth="1"/>
    <col min="3336" max="3338" width="9.85546875" style="437" customWidth="1"/>
    <col min="3339" max="3339" width="11.28515625" style="437" customWidth="1"/>
    <col min="3340" max="3340" width="12.28515625" style="437" customWidth="1"/>
    <col min="3341" max="3341" width="12.85546875" style="437" customWidth="1"/>
    <col min="3342" max="3584" width="11.42578125" style="437"/>
    <col min="3585" max="3585" width="17.85546875" style="437" customWidth="1"/>
    <col min="3586" max="3586" width="9.42578125" style="437" customWidth="1"/>
    <col min="3587" max="3587" width="9" style="437" customWidth="1"/>
    <col min="3588" max="3588" width="11.140625" style="437" customWidth="1"/>
    <col min="3589" max="3590" width="8.85546875" style="437" customWidth="1"/>
    <col min="3591" max="3591" width="11.42578125" style="437" customWidth="1"/>
    <col min="3592" max="3594" width="9.85546875" style="437" customWidth="1"/>
    <col min="3595" max="3595" width="11.28515625" style="437" customWidth="1"/>
    <col min="3596" max="3596" width="12.28515625" style="437" customWidth="1"/>
    <col min="3597" max="3597" width="12.85546875" style="437" customWidth="1"/>
    <col min="3598" max="3840" width="11.42578125" style="437"/>
    <col min="3841" max="3841" width="17.85546875" style="437" customWidth="1"/>
    <col min="3842" max="3842" width="9.42578125" style="437" customWidth="1"/>
    <col min="3843" max="3843" width="9" style="437" customWidth="1"/>
    <col min="3844" max="3844" width="11.140625" style="437" customWidth="1"/>
    <col min="3845" max="3846" width="8.85546875" style="437" customWidth="1"/>
    <col min="3847" max="3847" width="11.42578125" style="437" customWidth="1"/>
    <col min="3848" max="3850" width="9.85546875" style="437" customWidth="1"/>
    <col min="3851" max="3851" width="11.28515625" style="437" customWidth="1"/>
    <col min="3852" max="3852" width="12.28515625" style="437" customWidth="1"/>
    <col min="3853" max="3853" width="12.85546875" style="437" customWidth="1"/>
    <col min="3854" max="4096" width="11.42578125" style="437"/>
    <col min="4097" max="4097" width="17.85546875" style="437" customWidth="1"/>
    <col min="4098" max="4098" width="9.42578125" style="437" customWidth="1"/>
    <col min="4099" max="4099" width="9" style="437" customWidth="1"/>
    <col min="4100" max="4100" width="11.140625" style="437" customWidth="1"/>
    <col min="4101" max="4102" width="8.85546875" style="437" customWidth="1"/>
    <col min="4103" max="4103" width="11.42578125" style="437" customWidth="1"/>
    <col min="4104" max="4106" width="9.85546875" style="437" customWidth="1"/>
    <col min="4107" max="4107" width="11.28515625" style="437" customWidth="1"/>
    <col min="4108" max="4108" width="12.28515625" style="437" customWidth="1"/>
    <col min="4109" max="4109" width="12.85546875" style="437" customWidth="1"/>
    <col min="4110" max="4352" width="11.42578125" style="437"/>
    <col min="4353" max="4353" width="17.85546875" style="437" customWidth="1"/>
    <col min="4354" max="4354" width="9.42578125" style="437" customWidth="1"/>
    <col min="4355" max="4355" width="9" style="437" customWidth="1"/>
    <col min="4356" max="4356" width="11.140625" style="437" customWidth="1"/>
    <col min="4357" max="4358" width="8.85546875" style="437" customWidth="1"/>
    <col min="4359" max="4359" width="11.42578125" style="437" customWidth="1"/>
    <col min="4360" max="4362" width="9.85546875" style="437" customWidth="1"/>
    <col min="4363" max="4363" width="11.28515625" style="437" customWidth="1"/>
    <col min="4364" max="4364" width="12.28515625" style="437" customWidth="1"/>
    <col min="4365" max="4365" width="12.85546875" style="437" customWidth="1"/>
    <col min="4366" max="4608" width="11.42578125" style="437"/>
    <col min="4609" max="4609" width="17.85546875" style="437" customWidth="1"/>
    <col min="4610" max="4610" width="9.42578125" style="437" customWidth="1"/>
    <col min="4611" max="4611" width="9" style="437" customWidth="1"/>
    <col min="4612" max="4612" width="11.140625" style="437" customWidth="1"/>
    <col min="4613" max="4614" width="8.85546875" style="437" customWidth="1"/>
    <col min="4615" max="4615" width="11.42578125" style="437" customWidth="1"/>
    <col min="4616" max="4618" width="9.85546875" style="437" customWidth="1"/>
    <col min="4619" max="4619" width="11.28515625" style="437" customWidth="1"/>
    <col min="4620" max="4620" width="12.28515625" style="437" customWidth="1"/>
    <col min="4621" max="4621" width="12.85546875" style="437" customWidth="1"/>
    <col min="4622" max="4864" width="11.42578125" style="437"/>
    <col min="4865" max="4865" width="17.85546875" style="437" customWidth="1"/>
    <col min="4866" max="4866" width="9.42578125" style="437" customWidth="1"/>
    <col min="4867" max="4867" width="9" style="437" customWidth="1"/>
    <col min="4868" max="4868" width="11.140625" style="437" customWidth="1"/>
    <col min="4869" max="4870" width="8.85546875" style="437" customWidth="1"/>
    <col min="4871" max="4871" width="11.42578125" style="437" customWidth="1"/>
    <col min="4872" max="4874" width="9.85546875" style="437" customWidth="1"/>
    <col min="4875" max="4875" width="11.28515625" style="437" customWidth="1"/>
    <col min="4876" max="4876" width="12.28515625" style="437" customWidth="1"/>
    <col min="4877" max="4877" width="12.85546875" style="437" customWidth="1"/>
    <col min="4878" max="5120" width="11.42578125" style="437"/>
    <col min="5121" max="5121" width="17.85546875" style="437" customWidth="1"/>
    <col min="5122" max="5122" width="9.42578125" style="437" customWidth="1"/>
    <col min="5123" max="5123" width="9" style="437" customWidth="1"/>
    <col min="5124" max="5124" width="11.140625" style="437" customWidth="1"/>
    <col min="5125" max="5126" width="8.85546875" style="437" customWidth="1"/>
    <col min="5127" max="5127" width="11.42578125" style="437" customWidth="1"/>
    <col min="5128" max="5130" width="9.85546875" style="437" customWidth="1"/>
    <col min="5131" max="5131" width="11.28515625" style="437" customWidth="1"/>
    <col min="5132" max="5132" width="12.28515625" style="437" customWidth="1"/>
    <col min="5133" max="5133" width="12.85546875" style="437" customWidth="1"/>
    <col min="5134" max="5376" width="11.42578125" style="437"/>
    <col min="5377" max="5377" width="17.85546875" style="437" customWidth="1"/>
    <col min="5378" max="5378" width="9.42578125" style="437" customWidth="1"/>
    <col min="5379" max="5379" width="9" style="437" customWidth="1"/>
    <col min="5380" max="5380" width="11.140625" style="437" customWidth="1"/>
    <col min="5381" max="5382" width="8.85546875" style="437" customWidth="1"/>
    <col min="5383" max="5383" width="11.42578125" style="437" customWidth="1"/>
    <col min="5384" max="5386" width="9.85546875" style="437" customWidth="1"/>
    <col min="5387" max="5387" width="11.28515625" style="437" customWidth="1"/>
    <col min="5388" max="5388" width="12.28515625" style="437" customWidth="1"/>
    <col min="5389" max="5389" width="12.85546875" style="437" customWidth="1"/>
    <col min="5390" max="5632" width="11.42578125" style="437"/>
    <col min="5633" max="5633" width="17.85546875" style="437" customWidth="1"/>
    <col min="5634" max="5634" width="9.42578125" style="437" customWidth="1"/>
    <col min="5635" max="5635" width="9" style="437" customWidth="1"/>
    <col min="5636" max="5636" width="11.140625" style="437" customWidth="1"/>
    <col min="5637" max="5638" width="8.85546875" style="437" customWidth="1"/>
    <col min="5639" max="5639" width="11.42578125" style="437" customWidth="1"/>
    <col min="5640" max="5642" width="9.85546875" style="437" customWidth="1"/>
    <col min="5643" max="5643" width="11.28515625" style="437" customWidth="1"/>
    <col min="5644" max="5644" width="12.28515625" style="437" customWidth="1"/>
    <col min="5645" max="5645" width="12.85546875" style="437" customWidth="1"/>
    <col min="5646" max="5888" width="11.42578125" style="437"/>
    <col min="5889" max="5889" width="17.85546875" style="437" customWidth="1"/>
    <col min="5890" max="5890" width="9.42578125" style="437" customWidth="1"/>
    <col min="5891" max="5891" width="9" style="437" customWidth="1"/>
    <col min="5892" max="5892" width="11.140625" style="437" customWidth="1"/>
    <col min="5893" max="5894" width="8.85546875" style="437" customWidth="1"/>
    <col min="5895" max="5895" width="11.42578125" style="437" customWidth="1"/>
    <col min="5896" max="5898" width="9.85546875" style="437" customWidth="1"/>
    <col min="5899" max="5899" width="11.28515625" style="437" customWidth="1"/>
    <col min="5900" max="5900" width="12.28515625" style="437" customWidth="1"/>
    <col min="5901" max="5901" width="12.85546875" style="437" customWidth="1"/>
    <col min="5902" max="6144" width="11.42578125" style="437"/>
    <col min="6145" max="6145" width="17.85546875" style="437" customWidth="1"/>
    <col min="6146" max="6146" width="9.42578125" style="437" customWidth="1"/>
    <col min="6147" max="6147" width="9" style="437" customWidth="1"/>
    <col min="6148" max="6148" width="11.140625" style="437" customWidth="1"/>
    <col min="6149" max="6150" width="8.85546875" style="437" customWidth="1"/>
    <col min="6151" max="6151" width="11.42578125" style="437" customWidth="1"/>
    <col min="6152" max="6154" width="9.85546875" style="437" customWidth="1"/>
    <col min="6155" max="6155" width="11.28515625" style="437" customWidth="1"/>
    <col min="6156" max="6156" width="12.28515625" style="437" customWidth="1"/>
    <col min="6157" max="6157" width="12.85546875" style="437" customWidth="1"/>
    <col min="6158" max="6400" width="11.42578125" style="437"/>
    <col min="6401" max="6401" width="17.85546875" style="437" customWidth="1"/>
    <col min="6402" max="6402" width="9.42578125" style="437" customWidth="1"/>
    <col min="6403" max="6403" width="9" style="437" customWidth="1"/>
    <col min="6404" max="6404" width="11.140625" style="437" customWidth="1"/>
    <col min="6405" max="6406" width="8.85546875" style="437" customWidth="1"/>
    <col min="6407" max="6407" width="11.42578125" style="437" customWidth="1"/>
    <col min="6408" max="6410" width="9.85546875" style="437" customWidth="1"/>
    <col min="6411" max="6411" width="11.28515625" style="437" customWidth="1"/>
    <col min="6412" max="6412" width="12.28515625" style="437" customWidth="1"/>
    <col min="6413" max="6413" width="12.85546875" style="437" customWidth="1"/>
    <col min="6414" max="6656" width="11.42578125" style="437"/>
    <col min="6657" max="6657" width="17.85546875" style="437" customWidth="1"/>
    <col min="6658" max="6658" width="9.42578125" style="437" customWidth="1"/>
    <col min="6659" max="6659" width="9" style="437" customWidth="1"/>
    <col min="6660" max="6660" width="11.140625" style="437" customWidth="1"/>
    <col min="6661" max="6662" width="8.85546875" style="437" customWidth="1"/>
    <col min="6663" max="6663" width="11.42578125" style="437" customWidth="1"/>
    <col min="6664" max="6666" width="9.85546875" style="437" customWidth="1"/>
    <col min="6667" max="6667" width="11.28515625" style="437" customWidth="1"/>
    <col min="6668" max="6668" width="12.28515625" style="437" customWidth="1"/>
    <col min="6669" max="6669" width="12.85546875" style="437" customWidth="1"/>
    <col min="6670" max="6912" width="11.42578125" style="437"/>
    <col min="6913" max="6913" width="17.85546875" style="437" customWidth="1"/>
    <col min="6914" max="6914" width="9.42578125" style="437" customWidth="1"/>
    <col min="6915" max="6915" width="9" style="437" customWidth="1"/>
    <col min="6916" max="6916" width="11.140625" style="437" customWidth="1"/>
    <col min="6917" max="6918" width="8.85546875" style="437" customWidth="1"/>
    <col min="6919" max="6919" width="11.42578125" style="437" customWidth="1"/>
    <col min="6920" max="6922" width="9.85546875" style="437" customWidth="1"/>
    <col min="6923" max="6923" width="11.28515625" style="437" customWidth="1"/>
    <col min="6924" max="6924" width="12.28515625" style="437" customWidth="1"/>
    <col min="6925" max="6925" width="12.85546875" style="437" customWidth="1"/>
    <col min="6926" max="7168" width="11.42578125" style="437"/>
    <col min="7169" max="7169" width="17.85546875" style="437" customWidth="1"/>
    <col min="7170" max="7170" width="9.42578125" style="437" customWidth="1"/>
    <col min="7171" max="7171" width="9" style="437" customWidth="1"/>
    <col min="7172" max="7172" width="11.140625" style="437" customWidth="1"/>
    <col min="7173" max="7174" width="8.85546875" style="437" customWidth="1"/>
    <col min="7175" max="7175" width="11.42578125" style="437" customWidth="1"/>
    <col min="7176" max="7178" width="9.85546875" style="437" customWidth="1"/>
    <col min="7179" max="7179" width="11.28515625" style="437" customWidth="1"/>
    <col min="7180" max="7180" width="12.28515625" style="437" customWidth="1"/>
    <col min="7181" max="7181" width="12.85546875" style="437" customWidth="1"/>
    <col min="7182" max="7424" width="11.42578125" style="437"/>
    <col min="7425" max="7425" width="17.85546875" style="437" customWidth="1"/>
    <col min="7426" max="7426" width="9.42578125" style="437" customWidth="1"/>
    <col min="7427" max="7427" width="9" style="437" customWidth="1"/>
    <col min="7428" max="7428" width="11.140625" style="437" customWidth="1"/>
    <col min="7429" max="7430" width="8.85546875" style="437" customWidth="1"/>
    <col min="7431" max="7431" width="11.42578125" style="437" customWidth="1"/>
    <col min="7432" max="7434" width="9.85546875" style="437" customWidth="1"/>
    <col min="7435" max="7435" width="11.28515625" style="437" customWidth="1"/>
    <col min="7436" max="7436" width="12.28515625" style="437" customWidth="1"/>
    <col min="7437" max="7437" width="12.85546875" style="437" customWidth="1"/>
    <col min="7438" max="7680" width="11.42578125" style="437"/>
    <col min="7681" max="7681" width="17.85546875" style="437" customWidth="1"/>
    <col min="7682" max="7682" width="9.42578125" style="437" customWidth="1"/>
    <col min="7683" max="7683" width="9" style="437" customWidth="1"/>
    <col min="7684" max="7684" width="11.140625" style="437" customWidth="1"/>
    <col min="7685" max="7686" width="8.85546875" style="437" customWidth="1"/>
    <col min="7687" max="7687" width="11.42578125" style="437" customWidth="1"/>
    <col min="7688" max="7690" width="9.85546875" style="437" customWidth="1"/>
    <col min="7691" max="7691" width="11.28515625" style="437" customWidth="1"/>
    <col min="7692" max="7692" width="12.28515625" style="437" customWidth="1"/>
    <col min="7693" max="7693" width="12.85546875" style="437" customWidth="1"/>
    <col min="7694" max="7936" width="11.42578125" style="437"/>
    <col min="7937" max="7937" width="17.85546875" style="437" customWidth="1"/>
    <col min="7938" max="7938" width="9.42578125" style="437" customWidth="1"/>
    <col min="7939" max="7939" width="9" style="437" customWidth="1"/>
    <col min="7940" max="7940" width="11.140625" style="437" customWidth="1"/>
    <col min="7941" max="7942" width="8.85546875" style="437" customWidth="1"/>
    <col min="7943" max="7943" width="11.42578125" style="437" customWidth="1"/>
    <col min="7944" max="7946" width="9.85546875" style="437" customWidth="1"/>
    <col min="7947" max="7947" width="11.28515625" style="437" customWidth="1"/>
    <col min="7948" max="7948" width="12.28515625" style="437" customWidth="1"/>
    <col min="7949" max="7949" width="12.85546875" style="437" customWidth="1"/>
    <col min="7950" max="8192" width="11.42578125" style="437"/>
    <col min="8193" max="8193" width="17.85546875" style="437" customWidth="1"/>
    <col min="8194" max="8194" width="9.42578125" style="437" customWidth="1"/>
    <col min="8195" max="8195" width="9" style="437" customWidth="1"/>
    <col min="8196" max="8196" width="11.140625" style="437" customWidth="1"/>
    <col min="8197" max="8198" width="8.85546875" style="437" customWidth="1"/>
    <col min="8199" max="8199" width="11.42578125" style="437" customWidth="1"/>
    <col min="8200" max="8202" width="9.85546875" style="437" customWidth="1"/>
    <col min="8203" max="8203" width="11.28515625" style="437" customWidth="1"/>
    <col min="8204" max="8204" width="12.28515625" style="437" customWidth="1"/>
    <col min="8205" max="8205" width="12.85546875" style="437" customWidth="1"/>
    <col min="8206" max="8448" width="11.42578125" style="437"/>
    <col min="8449" max="8449" width="17.85546875" style="437" customWidth="1"/>
    <col min="8450" max="8450" width="9.42578125" style="437" customWidth="1"/>
    <col min="8451" max="8451" width="9" style="437" customWidth="1"/>
    <col min="8452" max="8452" width="11.140625" style="437" customWidth="1"/>
    <col min="8453" max="8454" width="8.85546875" style="437" customWidth="1"/>
    <col min="8455" max="8455" width="11.42578125" style="437" customWidth="1"/>
    <col min="8456" max="8458" width="9.85546875" style="437" customWidth="1"/>
    <col min="8459" max="8459" width="11.28515625" style="437" customWidth="1"/>
    <col min="8460" max="8460" width="12.28515625" style="437" customWidth="1"/>
    <col min="8461" max="8461" width="12.85546875" style="437" customWidth="1"/>
    <col min="8462" max="8704" width="11.42578125" style="437"/>
    <col min="8705" max="8705" width="17.85546875" style="437" customWidth="1"/>
    <col min="8706" max="8706" width="9.42578125" style="437" customWidth="1"/>
    <col min="8707" max="8707" width="9" style="437" customWidth="1"/>
    <col min="8708" max="8708" width="11.140625" style="437" customWidth="1"/>
    <col min="8709" max="8710" width="8.85546875" style="437" customWidth="1"/>
    <col min="8711" max="8711" width="11.42578125" style="437" customWidth="1"/>
    <col min="8712" max="8714" width="9.85546875" style="437" customWidth="1"/>
    <col min="8715" max="8715" width="11.28515625" style="437" customWidth="1"/>
    <col min="8716" max="8716" width="12.28515625" style="437" customWidth="1"/>
    <col min="8717" max="8717" width="12.85546875" style="437" customWidth="1"/>
    <col min="8718" max="8960" width="11.42578125" style="437"/>
    <col min="8961" max="8961" width="17.85546875" style="437" customWidth="1"/>
    <col min="8962" max="8962" width="9.42578125" style="437" customWidth="1"/>
    <col min="8963" max="8963" width="9" style="437" customWidth="1"/>
    <col min="8964" max="8964" width="11.140625" style="437" customWidth="1"/>
    <col min="8965" max="8966" width="8.85546875" style="437" customWidth="1"/>
    <col min="8967" max="8967" width="11.42578125" style="437" customWidth="1"/>
    <col min="8968" max="8970" width="9.85546875" style="437" customWidth="1"/>
    <col min="8971" max="8971" width="11.28515625" style="437" customWidth="1"/>
    <col min="8972" max="8972" width="12.28515625" style="437" customWidth="1"/>
    <col min="8973" max="8973" width="12.85546875" style="437" customWidth="1"/>
    <col min="8974" max="9216" width="11.42578125" style="437"/>
    <col min="9217" max="9217" width="17.85546875" style="437" customWidth="1"/>
    <col min="9218" max="9218" width="9.42578125" style="437" customWidth="1"/>
    <col min="9219" max="9219" width="9" style="437" customWidth="1"/>
    <col min="9220" max="9220" width="11.140625" style="437" customWidth="1"/>
    <col min="9221" max="9222" width="8.85546875" style="437" customWidth="1"/>
    <col min="9223" max="9223" width="11.42578125" style="437" customWidth="1"/>
    <col min="9224" max="9226" width="9.85546875" style="437" customWidth="1"/>
    <col min="9227" max="9227" width="11.28515625" style="437" customWidth="1"/>
    <col min="9228" max="9228" width="12.28515625" style="437" customWidth="1"/>
    <col min="9229" max="9229" width="12.85546875" style="437" customWidth="1"/>
    <col min="9230" max="9472" width="11.42578125" style="437"/>
    <col min="9473" max="9473" width="17.85546875" style="437" customWidth="1"/>
    <col min="9474" max="9474" width="9.42578125" style="437" customWidth="1"/>
    <col min="9475" max="9475" width="9" style="437" customWidth="1"/>
    <col min="9476" max="9476" width="11.140625" style="437" customWidth="1"/>
    <col min="9477" max="9478" width="8.85546875" style="437" customWidth="1"/>
    <col min="9479" max="9479" width="11.42578125" style="437" customWidth="1"/>
    <col min="9480" max="9482" width="9.85546875" style="437" customWidth="1"/>
    <col min="9483" max="9483" width="11.28515625" style="437" customWidth="1"/>
    <col min="9484" max="9484" width="12.28515625" style="437" customWidth="1"/>
    <col min="9485" max="9485" width="12.85546875" style="437" customWidth="1"/>
    <col min="9486" max="9728" width="11.42578125" style="437"/>
    <col min="9729" max="9729" width="17.85546875" style="437" customWidth="1"/>
    <col min="9730" max="9730" width="9.42578125" style="437" customWidth="1"/>
    <col min="9731" max="9731" width="9" style="437" customWidth="1"/>
    <col min="9732" max="9732" width="11.140625" style="437" customWidth="1"/>
    <col min="9733" max="9734" width="8.85546875" style="437" customWidth="1"/>
    <col min="9735" max="9735" width="11.42578125" style="437" customWidth="1"/>
    <col min="9736" max="9738" width="9.85546875" style="437" customWidth="1"/>
    <col min="9739" max="9739" width="11.28515625" style="437" customWidth="1"/>
    <col min="9740" max="9740" width="12.28515625" style="437" customWidth="1"/>
    <col min="9741" max="9741" width="12.85546875" style="437" customWidth="1"/>
    <col min="9742" max="9984" width="11.42578125" style="437"/>
    <col min="9985" max="9985" width="17.85546875" style="437" customWidth="1"/>
    <col min="9986" max="9986" width="9.42578125" style="437" customWidth="1"/>
    <col min="9987" max="9987" width="9" style="437" customWidth="1"/>
    <col min="9988" max="9988" width="11.140625" style="437" customWidth="1"/>
    <col min="9989" max="9990" width="8.85546875" style="437" customWidth="1"/>
    <col min="9991" max="9991" width="11.42578125" style="437" customWidth="1"/>
    <col min="9992" max="9994" width="9.85546875" style="437" customWidth="1"/>
    <col min="9995" max="9995" width="11.28515625" style="437" customWidth="1"/>
    <col min="9996" max="9996" width="12.28515625" style="437" customWidth="1"/>
    <col min="9997" max="9997" width="12.85546875" style="437" customWidth="1"/>
    <col min="9998" max="10240" width="11.42578125" style="437"/>
    <col min="10241" max="10241" width="17.85546875" style="437" customWidth="1"/>
    <col min="10242" max="10242" width="9.42578125" style="437" customWidth="1"/>
    <col min="10243" max="10243" width="9" style="437" customWidth="1"/>
    <col min="10244" max="10244" width="11.140625" style="437" customWidth="1"/>
    <col min="10245" max="10246" width="8.85546875" style="437" customWidth="1"/>
    <col min="10247" max="10247" width="11.42578125" style="437" customWidth="1"/>
    <col min="10248" max="10250" width="9.85546875" style="437" customWidth="1"/>
    <col min="10251" max="10251" width="11.28515625" style="437" customWidth="1"/>
    <col min="10252" max="10252" width="12.28515625" style="437" customWidth="1"/>
    <col min="10253" max="10253" width="12.85546875" style="437" customWidth="1"/>
    <col min="10254" max="10496" width="11.42578125" style="437"/>
    <col min="10497" max="10497" width="17.85546875" style="437" customWidth="1"/>
    <col min="10498" max="10498" width="9.42578125" style="437" customWidth="1"/>
    <col min="10499" max="10499" width="9" style="437" customWidth="1"/>
    <col min="10500" max="10500" width="11.140625" style="437" customWidth="1"/>
    <col min="10501" max="10502" width="8.85546875" style="437" customWidth="1"/>
    <col min="10503" max="10503" width="11.42578125" style="437" customWidth="1"/>
    <col min="10504" max="10506" width="9.85546875" style="437" customWidth="1"/>
    <col min="10507" max="10507" width="11.28515625" style="437" customWidth="1"/>
    <col min="10508" max="10508" width="12.28515625" style="437" customWidth="1"/>
    <col min="10509" max="10509" width="12.85546875" style="437" customWidth="1"/>
    <col min="10510" max="10752" width="11.42578125" style="437"/>
    <col min="10753" max="10753" width="17.85546875" style="437" customWidth="1"/>
    <col min="10754" max="10754" width="9.42578125" style="437" customWidth="1"/>
    <col min="10755" max="10755" width="9" style="437" customWidth="1"/>
    <col min="10756" max="10756" width="11.140625" style="437" customWidth="1"/>
    <col min="10757" max="10758" width="8.85546875" style="437" customWidth="1"/>
    <col min="10759" max="10759" width="11.42578125" style="437" customWidth="1"/>
    <col min="10760" max="10762" width="9.85546875" style="437" customWidth="1"/>
    <col min="10763" max="10763" width="11.28515625" style="437" customWidth="1"/>
    <col min="10764" max="10764" width="12.28515625" style="437" customWidth="1"/>
    <col min="10765" max="10765" width="12.85546875" style="437" customWidth="1"/>
    <col min="10766" max="11008" width="11.42578125" style="437"/>
    <col min="11009" max="11009" width="17.85546875" style="437" customWidth="1"/>
    <col min="11010" max="11010" width="9.42578125" style="437" customWidth="1"/>
    <col min="11011" max="11011" width="9" style="437" customWidth="1"/>
    <col min="11012" max="11012" width="11.140625" style="437" customWidth="1"/>
    <col min="11013" max="11014" width="8.85546875" style="437" customWidth="1"/>
    <col min="11015" max="11015" width="11.42578125" style="437" customWidth="1"/>
    <col min="11016" max="11018" width="9.85546875" style="437" customWidth="1"/>
    <col min="11019" max="11019" width="11.28515625" style="437" customWidth="1"/>
    <col min="11020" max="11020" width="12.28515625" style="437" customWidth="1"/>
    <col min="11021" max="11021" width="12.85546875" style="437" customWidth="1"/>
    <col min="11022" max="11264" width="11.42578125" style="437"/>
    <col min="11265" max="11265" width="17.85546875" style="437" customWidth="1"/>
    <col min="11266" max="11266" width="9.42578125" style="437" customWidth="1"/>
    <col min="11267" max="11267" width="9" style="437" customWidth="1"/>
    <col min="11268" max="11268" width="11.140625" style="437" customWidth="1"/>
    <col min="11269" max="11270" width="8.85546875" style="437" customWidth="1"/>
    <col min="11271" max="11271" width="11.42578125" style="437" customWidth="1"/>
    <col min="11272" max="11274" width="9.85546875" style="437" customWidth="1"/>
    <col min="11275" max="11275" width="11.28515625" style="437" customWidth="1"/>
    <col min="11276" max="11276" width="12.28515625" style="437" customWidth="1"/>
    <col min="11277" max="11277" width="12.85546875" style="437" customWidth="1"/>
    <col min="11278" max="11520" width="11.42578125" style="437"/>
    <col min="11521" max="11521" width="17.85546875" style="437" customWidth="1"/>
    <col min="11522" max="11522" width="9.42578125" style="437" customWidth="1"/>
    <col min="11523" max="11523" width="9" style="437" customWidth="1"/>
    <col min="11524" max="11524" width="11.140625" style="437" customWidth="1"/>
    <col min="11525" max="11526" width="8.85546875" style="437" customWidth="1"/>
    <col min="11527" max="11527" width="11.42578125" style="437" customWidth="1"/>
    <col min="11528" max="11530" width="9.85546875" style="437" customWidth="1"/>
    <col min="11531" max="11531" width="11.28515625" style="437" customWidth="1"/>
    <col min="11532" max="11532" width="12.28515625" style="437" customWidth="1"/>
    <col min="11533" max="11533" width="12.85546875" style="437" customWidth="1"/>
    <col min="11534" max="11776" width="11.42578125" style="437"/>
    <col min="11777" max="11777" width="17.85546875" style="437" customWidth="1"/>
    <col min="11778" max="11778" width="9.42578125" style="437" customWidth="1"/>
    <col min="11779" max="11779" width="9" style="437" customWidth="1"/>
    <col min="11780" max="11780" width="11.140625" style="437" customWidth="1"/>
    <col min="11781" max="11782" width="8.85546875" style="437" customWidth="1"/>
    <col min="11783" max="11783" width="11.42578125" style="437" customWidth="1"/>
    <col min="11784" max="11786" width="9.85546875" style="437" customWidth="1"/>
    <col min="11787" max="11787" width="11.28515625" style="437" customWidth="1"/>
    <col min="11788" max="11788" width="12.28515625" style="437" customWidth="1"/>
    <col min="11789" max="11789" width="12.85546875" style="437" customWidth="1"/>
    <col min="11790" max="12032" width="11.42578125" style="437"/>
    <col min="12033" max="12033" width="17.85546875" style="437" customWidth="1"/>
    <col min="12034" max="12034" width="9.42578125" style="437" customWidth="1"/>
    <col min="12035" max="12035" width="9" style="437" customWidth="1"/>
    <col min="12036" max="12036" width="11.140625" style="437" customWidth="1"/>
    <col min="12037" max="12038" width="8.85546875" style="437" customWidth="1"/>
    <col min="12039" max="12039" width="11.42578125" style="437" customWidth="1"/>
    <col min="12040" max="12042" width="9.85546875" style="437" customWidth="1"/>
    <col min="12043" max="12043" width="11.28515625" style="437" customWidth="1"/>
    <col min="12044" max="12044" width="12.28515625" style="437" customWidth="1"/>
    <col min="12045" max="12045" width="12.85546875" style="437" customWidth="1"/>
    <col min="12046" max="12288" width="11.42578125" style="437"/>
    <col min="12289" max="12289" width="17.85546875" style="437" customWidth="1"/>
    <col min="12290" max="12290" width="9.42578125" style="437" customWidth="1"/>
    <col min="12291" max="12291" width="9" style="437" customWidth="1"/>
    <col min="12292" max="12292" width="11.140625" style="437" customWidth="1"/>
    <col min="12293" max="12294" width="8.85546875" style="437" customWidth="1"/>
    <col min="12295" max="12295" width="11.42578125" style="437" customWidth="1"/>
    <col min="12296" max="12298" width="9.85546875" style="437" customWidth="1"/>
    <col min="12299" max="12299" width="11.28515625" style="437" customWidth="1"/>
    <col min="12300" max="12300" width="12.28515625" style="437" customWidth="1"/>
    <col min="12301" max="12301" width="12.85546875" style="437" customWidth="1"/>
    <col min="12302" max="12544" width="11.42578125" style="437"/>
    <col min="12545" max="12545" width="17.85546875" style="437" customWidth="1"/>
    <col min="12546" max="12546" width="9.42578125" style="437" customWidth="1"/>
    <col min="12547" max="12547" width="9" style="437" customWidth="1"/>
    <col min="12548" max="12548" width="11.140625" style="437" customWidth="1"/>
    <col min="12549" max="12550" width="8.85546875" style="437" customWidth="1"/>
    <col min="12551" max="12551" width="11.42578125" style="437" customWidth="1"/>
    <col min="12552" max="12554" width="9.85546875" style="437" customWidth="1"/>
    <col min="12555" max="12555" width="11.28515625" style="437" customWidth="1"/>
    <col min="12556" max="12556" width="12.28515625" style="437" customWidth="1"/>
    <col min="12557" max="12557" width="12.85546875" style="437" customWidth="1"/>
    <col min="12558" max="12800" width="11.42578125" style="437"/>
    <col min="12801" max="12801" width="17.85546875" style="437" customWidth="1"/>
    <col min="12802" max="12802" width="9.42578125" style="437" customWidth="1"/>
    <col min="12803" max="12803" width="9" style="437" customWidth="1"/>
    <col min="12804" max="12804" width="11.140625" style="437" customWidth="1"/>
    <col min="12805" max="12806" width="8.85546875" style="437" customWidth="1"/>
    <col min="12807" max="12807" width="11.42578125" style="437" customWidth="1"/>
    <col min="12808" max="12810" width="9.85546875" style="437" customWidth="1"/>
    <col min="12811" max="12811" width="11.28515625" style="437" customWidth="1"/>
    <col min="12812" max="12812" width="12.28515625" style="437" customWidth="1"/>
    <col min="12813" max="12813" width="12.85546875" style="437" customWidth="1"/>
    <col min="12814" max="13056" width="11.42578125" style="437"/>
    <col min="13057" max="13057" width="17.85546875" style="437" customWidth="1"/>
    <col min="13058" max="13058" width="9.42578125" style="437" customWidth="1"/>
    <col min="13059" max="13059" width="9" style="437" customWidth="1"/>
    <col min="13060" max="13060" width="11.140625" style="437" customWidth="1"/>
    <col min="13061" max="13062" width="8.85546875" style="437" customWidth="1"/>
    <col min="13063" max="13063" width="11.42578125" style="437" customWidth="1"/>
    <col min="13064" max="13066" width="9.85546875" style="437" customWidth="1"/>
    <col min="13067" max="13067" width="11.28515625" style="437" customWidth="1"/>
    <col min="13068" max="13068" width="12.28515625" style="437" customWidth="1"/>
    <col min="13069" max="13069" width="12.85546875" style="437" customWidth="1"/>
    <col min="13070" max="13312" width="11.42578125" style="437"/>
    <col min="13313" max="13313" width="17.85546875" style="437" customWidth="1"/>
    <col min="13314" max="13314" width="9.42578125" style="437" customWidth="1"/>
    <col min="13315" max="13315" width="9" style="437" customWidth="1"/>
    <col min="13316" max="13316" width="11.140625" style="437" customWidth="1"/>
    <col min="13317" max="13318" width="8.85546875" style="437" customWidth="1"/>
    <col min="13319" max="13319" width="11.42578125" style="437" customWidth="1"/>
    <col min="13320" max="13322" width="9.85546875" style="437" customWidth="1"/>
    <col min="13323" max="13323" width="11.28515625" style="437" customWidth="1"/>
    <col min="13324" max="13324" width="12.28515625" style="437" customWidth="1"/>
    <col min="13325" max="13325" width="12.85546875" style="437" customWidth="1"/>
    <col min="13326" max="13568" width="11.42578125" style="437"/>
    <col min="13569" max="13569" width="17.85546875" style="437" customWidth="1"/>
    <col min="13570" max="13570" width="9.42578125" style="437" customWidth="1"/>
    <col min="13571" max="13571" width="9" style="437" customWidth="1"/>
    <col min="13572" max="13572" width="11.140625" style="437" customWidth="1"/>
    <col min="13573" max="13574" width="8.85546875" style="437" customWidth="1"/>
    <col min="13575" max="13575" width="11.42578125" style="437" customWidth="1"/>
    <col min="13576" max="13578" width="9.85546875" style="437" customWidth="1"/>
    <col min="13579" max="13579" width="11.28515625" style="437" customWidth="1"/>
    <col min="13580" max="13580" width="12.28515625" style="437" customWidth="1"/>
    <col min="13581" max="13581" width="12.85546875" style="437" customWidth="1"/>
    <col min="13582" max="13824" width="11.42578125" style="437"/>
    <col min="13825" max="13825" width="17.85546875" style="437" customWidth="1"/>
    <col min="13826" max="13826" width="9.42578125" style="437" customWidth="1"/>
    <col min="13827" max="13827" width="9" style="437" customWidth="1"/>
    <col min="13828" max="13828" width="11.140625" style="437" customWidth="1"/>
    <col min="13829" max="13830" width="8.85546875" style="437" customWidth="1"/>
    <col min="13831" max="13831" width="11.42578125" style="437" customWidth="1"/>
    <col min="13832" max="13834" width="9.85546875" style="437" customWidth="1"/>
    <col min="13835" max="13835" width="11.28515625" style="437" customWidth="1"/>
    <col min="13836" max="13836" width="12.28515625" style="437" customWidth="1"/>
    <col min="13837" max="13837" width="12.85546875" style="437" customWidth="1"/>
    <col min="13838" max="14080" width="11.42578125" style="437"/>
    <col min="14081" max="14081" width="17.85546875" style="437" customWidth="1"/>
    <col min="14082" max="14082" width="9.42578125" style="437" customWidth="1"/>
    <col min="14083" max="14083" width="9" style="437" customWidth="1"/>
    <col min="14084" max="14084" width="11.140625" style="437" customWidth="1"/>
    <col min="14085" max="14086" width="8.85546875" style="437" customWidth="1"/>
    <col min="14087" max="14087" width="11.42578125" style="437" customWidth="1"/>
    <col min="14088" max="14090" width="9.85546875" style="437" customWidth="1"/>
    <col min="14091" max="14091" width="11.28515625" style="437" customWidth="1"/>
    <col min="14092" max="14092" width="12.28515625" style="437" customWidth="1"/>
    <col min="14093" max="14093" width="12.85546875" style="437" customWidth="1"/>
    <col min="14094" max="14336" width="11.42578125" style="437"/>
    <col min="14337" max="14337" width="17.85546875" style="437" customWidth="1"/>
    <col min="14338" max="14338" width="9.42578125" style="437" customWidth="1"/>
    <col min="14339" max="14339" width="9" style="437" customWidth="1"/>
    <col min="14340" max="14340" width="11.140625" style="437" customWidth="1"/>
    <col min="14341" max="14342" width="8.85546875" style="437" customWidth="1"/>
    <col min="14343" max="14343" width="11.42578125" style="437" customWidth="1"/>
    <col min="14344" max="14346" width="9.85546875" style="437" customWidth="1"/>
    <col min="14347" max="14347" width="11.28515625" style="437" customWidth="1"/>
    <col min="14348" max="14348" width="12.28515625" style="437" customWidth="1"/>
    <col min="14349" max="14349" width="12.85546875" style="437" customWidth="1"/>
    <col min="14350" max="14592" width="11.42578125" style="437"/>
    <col min="14593" max="14593" width="17.85546875" style="437" customWidth="1"/>
    <col min="14594" max="14594" width="9.42578125" style="437" customWidth="1"/>
    <col min="14595" max="14595" width="9" style="437" customWidth="1"/>
    <col min="14596" max="14596" width="11.140625" style="437" customWidth="1"/>
    <col min="14597" max="14598" width="8.85546875" style="437" customWidth="1"/>
    <col min="14599" max="14599" width="11.42578125" style="437" customWidth="1"/>
    <col min="14600" max="14602" width="9.85546875" style="437" customWidth="1"/>
    <col min="14603" max="14603" width="11.28515625" style="437" customWidth="1"/>
    <col min="14604" max="14604" width="12.28515625" style="437" customWidth="1"/>
    <col min="14605" max="14605" width="12.85546875" style="437" customWidth="1"/>
    <col min="14606" max="14848" width="11.42578125" style="437"/>
    <col min="14849" max="14849" width="17.85546875" style="437" customWidth="1"/>
    <col min="14850" max="14850" width="9.42578125" style="437" customWidth="1"/>
    <col min="14851" max="14851" width="9" style="437" customWidth="1"/>
    <col min="14852" max="14852" width="11.140625" style="437" customWidth="1"/>
    <col min="14853" max="14854" width="8.85546875" style="437" customWidth="1"/>
    <col min="14855" max="14855" width="11.42578125" style="437" customWidth="1"/>
    <col min="14856" max="14858" width="9.85546875" style="437" customWidth="1"/>
    <col min="14859" max="14859" width="11.28515625" style="437" customWidth="1"/>
    <col min="14860" max="14860" width="12.28515625" style="437" customWidth="1"/>
    <col min="14861" max="14861" width="12.85546875" style="437" customWidth="1"/>
    <col min="14862" max="15104" width="11.42578125" style="437"/>
    <col min="15105" max="15105" width="17.85546875" style="437" customWidth="1"/>
    <col min="15106" max="15106" width="9.42578125" style="437" customWidth="1"/>
    <col min="15107" max="15107" width="9" style="437" customWidth="1"/>
    <col min="15108" max="15108" width="11.140625" style="437" customWidth="1"/>
    <col min="15109" max="15110" width="8.85546875" style="437" customWidth="1"/>
    <col min="15111" max="15111" width="11.42578125" style="437" customWidth="1"/>
    <col min="15112" max="15114" width="9.85546875" style="437" customWidth="1"/>
    <col min="15115" max="15115" width="11.28515625" style="437" customWidth="1"/>
    <col min="15116" max="15116" width="12.28515625" style="437" customWidth="1"/>
    <col min="15117" max="15117" width="12.85546875" style="437" customWidth="1"/>
    <col min="15118" max="15360" width="11.42578125" style="437"/>
    <col min="15361" max="15361" width="17.85546875" style="437" customWidth="1"/>
    <col min="15362" max="15362" width="9.42578125" style="437" customWidth="1"/>
    <col min="15363" max="15363" width="9" style="437" customWidth="1"/>
    <col min="15364" max="15364" width="11.140625" style="437" customWidth="1"/>
    <col min="15365" max="15366" width="8.85546875" style="437" customWidth="1"/>
    <col min="15367" max="15367" width="11.42578125" style="437" customWidth="1"/>
    <col min="15368" max="15370" width="9.85546875" style="437" customWidth="1"/>
    <col min="15371" max="15371" width="11.28515625" style="437" customWidth="1"/>
    <col min="15372" max="15372" width="12.28515625" style="437" customWidth="1"/>
    <col min="15373" max="15373" width="12.85546875" style="437" customWidth="1"/>
    <col min="15374" max="15616" width="11.42578125" style="437"/>
    <col min="15617" max="15617" width="17.85546875" style="437" customWidth="1"/>
    <col min="15618" max="15618" width="9.42578125" style="437" customWidth="1"/>
    <col min="15619" max="15619" width="9" style="437" customWidth="1"/>
    <col min="15620" max="15620" width="11.140625" style="437" customWidth="1"/>
    <col min="15621" max="15622" width="8.85546875" style="437" customWidth="1"/>
    <col min="15623" max="15623" width="11.42578125" style="437" customWidth="1"/>
    <col min="15624" max="15626" width="9.85546875" style="437" customWidth="1"/>
    <col min="15627" max="15627" width="11.28515625" style="437" customWidth="1"/>
    <col min="15628" max="15628" width="12.28515625" style="437" customWidth="1"/>
    <col min="15629" max="15629" width="12.85546875" style="437" customWidth="1"/>
    <col min="15630" max="15872" width="11.42578125" style="437"/>
    <col min="15873" max="15873" width="17.85546875" style="437" customWidth="1"/>
    <col min="15874" max="15874" width="9.42578125" style="437" customWidth="1"/>
    <col min="15875" max="15875" width="9" style="437" customWidth="1"/>
    <col min="15876" max="15876" width="11.140625" style="437" customWidth="1"/>
    <col min="15877" max="15878" width="8.85546875" style="437" customWidth="1"/>
    <col min="15879" max="15879" width="11.42578125" style="437" customWidth="1"/>
    <col min="15880" max="15882" width="9.85546875" style="437" customWidth="1"/>
    <col min="15883" max="15883" width="11.28515625" style="437" customWidth="1"/>
    <col min="15884" max="15884" width="12.28515625" style="437" customWidth="1"/>
    <col min="15885" max="15885" width="12.85546875" style="437" customWidth="1"/>
    <col min="15886" max="16128" width="11.42578125" style="437"/>
    <col min="16129" max="16129" width="17.85546875" style="437" customWidth="1"/>
    <col min="16130" max="16130" width="9.42578125" style="437" customWidth="1"/>
    <col min="16131" max="16131" width="9" style="437" customWidth="1"/>
    <col min="16132" max="16132" width="11.140625" style="437" customWidth="1"/>
    <col min="16133" max="16134" width="8.85546875" style="437" customWidth="1"/>
    <col min="16135" max="16135" width="11.42578125" style="437" customWidth="1"/>
    <col min="16136" max="16138" width="9.85546875" style="437" customWidth="1"/>
    <col min="16139" max="16139" width="11.28515625" style="437" customWidth="1"/>
    <col min="16140" max="16140" width="12.28515625" style="437" customWidth="1"/>
    <col min="16141" max="16141" width="12.85546875" style="437" customWidth="1"/>
    <col min="16142" max="16384" width="11.42578125" style="437"/>
  </cols>
  <sheetData>
    <row r="1" spans="1:13" ht="30" customHeight="1">
      <c r="A1" s="2223"/>
      <c r="B1" s="2253" t="s">
        <v>1000</v>
      </c>
      <c r="C1" s="2223"/>
      <c r="D1" s="2226" t="s">
        <v>1316</v>
      </c>
      <c r="E1" s="2226"/>
      <c r="F1" s="2226"/>
      <c r="G1" s="2226"/>
      <c r="H1" s="2226"/>
      <c r="I1" s="2226"/>
      <c r="J1" s="2226"/>
      <c r="K1" s="2226"/>
      <c r="L1" s="2226"/>
      <c r="M1" s="2226"/>
    </row>
    <row r="2" spans="1:13" ht="9.75" customHeight="1" thickBot="1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2512" t="s">
        <v>902</v>
      </c>
      <c r="M2" s="2512"/>
    </row>
    <row r="3" spans="1:13" ht="20.25" customHeight="1" thickTop="1">
      <c r="A3" s="685" t="s">
        <v>903</v>
      </c>
      <c r="B3" s="2513" t="s">
        <v>904</v>
      </c>
      <c r="C3" s="2514"/>
      <c r="D3" s="2515"/>
      <c r="E3" s="2513" t="s">
        <v>905</v>
      </c>
      <c r="F3" s="2514"/>
      <c r="G3" s="2515"/>
      <c r="H3" s="2514" t="s">
        <v>132</v>
      </c>
      <c r="I3" s="2514"/>
      <c r="J3" s="2514"/>
      <c r="K3" s="2514"/>
      <c r="L3" s="2514"/>
      <c r="M3" s="2515"/>
    </row>
    <row r="4" spans="1:13" ht="13.5" thickBot="1">
      <c r="A4" s="686" t="s">
        <v>906</v>
      </c>
      <c r="B4" s="687" t="s">
        <v>907</v>
      </c>
      <c r="C4" s="688" t="s">
        <v>908</v>
      </c>
      <c r="D4" s="689" t="s">
        <v>909</v>
      </c>
      <c r="E4" s="690" t="s">
        <v>907</v>
      </c>
      <c r="F4" s="688" t="s">
        <v>908</v>
      </c>
      <c r="G4" s="689" t="s">
        <v>909</v>
      </c>
      <c r="H4" s="687" t="s">
        <v>907</v>
      </c>
      <c r="I4" s="691" t="s">
        <v>251</v>
      </c>
      <c r="J4" s="688" t="s">
        <v>908</v>
      </c>
      <c r="K4" s="692" t="s">
        <v>251</v>
      </c>
      <c r="L4" s="688" t="s">
        <v>909</v>
      </c>
      <c r="M4" s="693" t="s">
        <v>251</v>
      </c>
    </row>
    <row r="5" spans="1:13" ht="14.1" customHeight="1" thickTop="1">
      <c r="A5" s="694" t="s">
        <v>158</v>
      </c>
      <c r="B5" s="662">
        <v>34</v>
      </c>
      <c r="C5" s="663">
        <v>211</v>
      </c>
      <c r="D5" s="1649">
        <v>7865.4430000000002</v>
      </c>
      <c r="E5" s="662">
        <v>560</v>
      </c>
      <c r="F5" s="663">
        <v>1219</v>
      </c>
      <c r="G5" s="1652">
        <v>20164.837</v>
      </c>
      <c r="H5" s="668">
        <f>B5+E5</f>
        <v>594</v>
      </c>
      <c r="I5" s="664">
        <v>25.5</v>
      </c>
      <c r="J5" s="669">
        <f>F5+C5</f>
        <v>1430</v>
      </c>
      <c r="K5" s="665">
        <v>32.9</v>
      </c>
      <c r="L5" s="1663">
        <f>G5+D5</f>
        <v>28030.28</v>
      </c>
      <c r="M5" s="589">
        <v>36.799999999999997</v>
      </c>
    </row>
    <row r="6" spans="1:13" ht="14.1" customHeight="1">
      <c r="A6" s="695" t="s">
        <v>156</v>
      </c>
      <c r="B6" s="593">
        <v>3</v>
      </c>
      <c r="C6" s="594">
        <v>22</v>
      </c>
      <c r="D6" s="1650">
        <v>438</v>
      </c>
      <c r="E6" s="593">
        <v>45</v>
      </c>
      <c r="F6" s="594">
        <v>99</v>
      </c>
      <c r="G6" s="1651">
        <v>1454.0060000000001</v>
      </c>
      <c r="H6" s="680">
        <f t="shared" ref="H6:H50" si="0">B6+E6</f>
        <v>48</v>
      </c>
      <c r="I6" s="666">
        <v>2.1</v>
      </c>
      <c r="J6" s="674">
        <f t="shared" ref="J6:J50" si="1">F6+C6</f>
        <v>121</v>
      </c>
      <c r="K6" s="508">
        <v>2.8</v>
      </c>
      <c r="L6" s="1659">
        <f t="shared" ref="L6:L50" si="2">G6+D6</f>
        <v>1892.0060000000001</v>
      </c>
      <c r="M6" s="591">
        <v>2.5</v>
      </c>
    </row>
    <row r="7" spans="1:13" ht="14.1" customHeight="1">
      <c r="A7" s="695" t="s">
        <v>159</v>
      </c>
      <c r="B7" s="593">
        <v>55</v>
      </c>
      <c r="C7" s="594">
        <v>267</v>
      </c>
      <c r="D7" s="1650">
        <v>9366.2459999999992</v>
      </c>
      <c r="E7" s="593">
        <v>676</v>
      </c>
      <c r="F7" s="594">
        <v>1318</v>
      </c>
      <c r="G7" s="1650">
        <v>19216.203000000001</v>
      </c>
      <c r="H7" s="681">
        <f t="shared" si="0"/>
        <v>731</v>
      </c>
      <c r="I7" s="666">
        <v>31.4</v>
      </c>
      <c r="J7" s="675">
        <f t="shared" si="1"/>
        <v>1585</v>
      </c>
      <c r="K7" s="508">
        <v>36.5</v>
      </c>
      <c r="L7" s="1660">
        <f t="shared" si="2"/>
        <v>28582.449000000001</v>
      </c>
      <c r="M7" s="591">
        <v>37.5</v>
      </c>
    </row>
    <row r="8" spans="1:13" ht="14.1" customHeight="1">
      <c r="A8" s="696" t="s">
        <v>194</v>
      </c>
      <c r="B8" s="593">
        <v>1</v>
      </c>
      <c r="C8" s="594">
        <v>5</v>
      </c>
      <c r="D8" s="1650">
        <v>130</v>
      </c>
      <c r="E8" s="593">
        <v>4</v>
      </c>
      <c r="F8" s="594">
        <v>25</v>
      </c>
      <c r="G8" s="1653">
        <v>280.5</v>
      </c>
      <c r="H8" s="682">
        <f t="shared" si="0"/>
        <v>5</v>
      </c>
      <c r="I8" s="666">
        <v>0.2</v>
      </c>
      <c r="J8" s="676">
        <f t="shared" si="1"/>
        <v>30</v>
      </c>
      <c r="K8" s="508">
        <v>0.7</v>
      </c>
      <c r="L8" s="1660">
        <f t="shared" si="2"/>
        <v>410.5</v>
      </c>
      <c r="M8" s="591">
        <v>0.5</v>
      </c>
    </row>
    <row r="9" spans="1:13" ht="14.1" customHeight="1">
      <c r="A9" s="695" t="s">
        <v>157</v>
      </c>
      <c r="B9" s="593">
        <v>1</v>
      </c>
      <c r="C9" s="594">
        <v>3</v>
      </c>
      <c r="D9" s="1650">
        <v>23</v>
      </c>
      <c r="E9" s="593">
        <v>27</v>
      </c>
      <c r="F9" s="594">
        <v>49</v>
      </c>
      <c r="G9" s="1651">
        <v>1049.8</v>
      </c>
      <c r="H9" s="680">
        <f t="shared" si="0"/>
        <v>28</v>
      </c>
      <c r="I9" s="666">
        <v>1.2</v>
      </c>
      <c r="J9" s="677">
        <f t="shared" si="1"/>
        <v>52</v>
      </c>
      <c r="K9" s="508">
        <v>1.2</v>
      </c>
      <c r="L9" s="1660">
        <f t="shared" si="2"/>
        <v>1072.8</v>
      </c>
      <c r="M9" s="591">
        <v>1.4</v>
      </c>
    </row>
    <row r="10" spans="1:13" ht="14.1" customHeight="1">
      <c r="A10" s="696" t="s">
        <v>452</v>
      </c>
      <c r="B10" s="593"/>
      <c r="C10" s="594"/>
      <c r="D10" s="1650"/>
      <c r="E10" s="593">
        <v>6</v>
      </c>
      <c r="F10" s="594">
        <v>13</v>
      </c>
      <c r="G10" s="1650">
        <v>195.4</v>
      </c>
      <c r="H10" s="681">
        <f t="shared" si="0"/>
        <v>6</v>
      </c>
      <c r="I10" s="666">
        <v>0.3</v>
      </c>
      <c r="J10" s="677">
        <f t="shared" si="1"/>
        <v>13</v>
      </c>
      <c r="K10" s="508">
        <v>0.3</v>
      </c>
      <c r="L10" s="1660">
        <f t="shared" si="2"/>
        <v>195.4</v>
      </c>
      <c r="M10" s="591">
        <v>0.3</v>
      </c>
    </row>
    <row r="11" spans="1:13" ht="14.1" customHeight="1">
      <c r="A11" s="695" t="s">
        <v>910</v>
      </c>
      <c r="B11" s="593">
        <v>1</v>
      </c>
      <c r="C11" s="594">
        <v>2</v>
      </c>
      <c r="D11" s="1650">
        <v>5</v>
      </c>
      <c r="E11" s="593">
        <v>5</v>
      </c>
      <c r="F11" s="594">
        <v>5</v>
      </c>
      <c r="G11" s="1653">
        <v>78.8</v>
      </c>
      <c r="H11" s="681">
        <f t="shared" si="0"/>
        <v>6</v>
      </c>
      <c r="I11" s="666">
        <v>0.3</v>
      </c>
      <c r="J11" s="675">
        <f t="shared" si="1"/>
        <v>7</v>
      </c>
      <c r="K11" s="508">
        <v>0.2</v>
      </c>
      <c r="L11" s="1657">
        <f t="shared" si="2"/>
        <v>83.8</v>
      </c>
      <c r="M11" s="591">
        <v>0.1</v>
      </c>
    </row>
    <row r="12" spans="1:13" ht="14.1" customHeight="1">
      <c r="A12" s="695" t="s">
        <v>192</v>
      </c>
      <c r="B12" s="593"/>
      <c r="C12" s="594"/>
      <c r="D12" s="1650"/>
      <c r="E12" s="593">
        <v>5</v>
      </c>
      <c r="F12" s="594">
        <v>5</v>
      </c>
      <c r="G12" s="1650">
        <v>129.69999999999999</v>
      </c>
      <c r="H12" s="682">
        <f t="shared" si="0"/>
        <v>5</v>
      </c>
      <c r="I12" s="666">
        <v>0.2</v>
      </c>
      <c r="J12" s="677">
        <f t="shared" si="1"/>
        <v>5</v>
      </c>
      <c r="K12" s="508">
        <v>0.1</v>
      </c>
      <c r="L12" s="1657">
        <f t="shared" si="2"/>
        <v>129.69999999999999</v>
      </c>
      <c r="M12" s="591">
        <v>0.2</v>
      </c>
    </row>
    <row r="13" spans="1:13" ht="14.1" customHeight="1">
      <c r="A13" s="695" t="s">
        <v>456</v>
      </c>
      <c r="B13" s="593"/>
      <c r="C13" s="594"/>
      <c r="D13" s="1650"/>
      <c r="E13" s="593">
        <v>8</v>
      </c>
      <c r="F13" s="594">
        <v>23</v>
      </c>
      <c r="G13" s="1651">
        <v>324.8</v>
      </c>
      <c r="H13" s="682">
        <f t="shared" si="0"/>
        <v>8</v>
      </c>
      <c r="I13" s="666">
        <v>0.3</v>
      </c>
      <c r="J13" s="675">
        <f t="shared" si="1"/>
        <v>23</v>
      </c>
      <c r="K13" s="508">
        <v>0.5</v>
      </c>
      <c r="L13" s="1657">
        <f t="shared" si="2"/>
        <v>324.8</v>
      </c>
      <c r="M13" s="591">
        <v>0.4</v>
      </c>
    </row>
    <row r="14" spans="1:13" ht="14.1" customHeight="1">
      <c r="A14" s="695" t="s">
        <v>460</v>
      </c>
      <c r="B14" s="593">
        <v>1</v>
      </c>
      <c r="C14" s="594">
        <v>4</v>
      </c>
      <c r="D14" s="1650">
        <v>16</v>
      </c>
      <c r="E14" s="593">
        <v>1</v>
      </c>
      <c r="F14" s="594">
        <v>1</v>
      </c>
      <c r="G14" s="1650">
        <v>37</v>
      </c>
      <c r="H14" s="681">
        <f t="shared" si="0"/>
        <v>2</v>
      </c>
      <c r="I14" s="666">
        <v>0.1</v>
      </c>
      <c r="J14" s="677">
        <f t="shared" si="1"/>
        <v>5</v>
      </c>
      <c r="K14" s="508">
        <v>0.1</v>
      </c>
      <c r="L14" s="1657">
        <f t="shared" si="2"/>
        <v>53</v>
      </c>
      <c r="M14" s="502">
        <v>0.1</v>
      </c>
    </row>
    <row r="15" spans="1:13" ht="14.1" customHeight="1">
      <c r="A15" s="695" t="s">
        <v>998</v>
      </c>
      <c r="B15" s="593"/>
      <c r="C15" s="594"/>
      <c r="D15" s="1650"/>
      <c r="E15" s="593">
        <v>4</v>
      </c>
      <c r="F15" s="594">
        <v>4</v>
      </c>
      <c r="G15" s="1653">
        <v>76.2</v>
      </c>
      <c r="H15" s="682">
        <f t="shared" si="0"/>
        <v>4</v>
      </c>
      <c r="I15" s="666">
        <v>0.2</v>
      </c>
      <c r="J15" s="675">
        <f t="shared" si="1"/>
        <v>4</v>
      </c>
      <c r="K15" s="508">
        <v>0.1</v>
      </c>
      <c r="L15" s="1657">
        <f t="shared" si="2"/>
        <v>76.2</v>
      </c>
      <c r="M15" s="591">
        <v>0.1</v>
      </c>
    </row>
    <row r="16" spans="1:13" ht="14.1" customHeight="1">
      <c r="A16" s="696" t="s">
        <v>453</v>
      </c>
      <c r="B16" s="593"/>
      <c r="C16" s="594"/>
      <c r="D16" s="1650"/>
      <c r="E16" s="593">
        <v>1</v>
      </c>
      <c r="F16" s="594">
        <v>1</v>
      </c>
      <c r="G16" s="1650">
        <v>16</v>
      </c>
      <c r="H16" s="680">
        <f t="shared" si="0"/>
        <v>1</v>
      </c>
      <c r="I16" s="678">
        <v>0</v>
      </c>
      <c r="J16" s="677">
        <f t="shared" si="1"/>
        <v>1</v>
      </c>
      <c r="K16" s="501">
        <v>0</v>
      </c>
      <c r="L16" s="1659">
        <f t="shared" si="2"/>
        <v>16</v>
      </c>
      <c r="M16" s="502">
        <v>0</v>
      </c>
    </row>
    <row r="17" spans="1:13" ht="14.1" customHeight="1">
      <c r="A17" s="696" t="s">
        <v>463</v>
      </c>
      <c r="B17" s="593"/>
      <c r="C17" s="594"/>
      <c r="D17" s="1650"/>
      <c r="E17" s="593">
        <v>2</v>
      </c>
      <c r="F17" s="594">
        <v>2</v>
      </c>
      <c r="G17" s="1650">
        <v>41</v>
      </c>
      <c r="H17" s="681">
        <f t="shared" si="0"/>
        <v>2</v>
      </c>
      <c r="I17" s="666">
        <v>0.1</v>
      </c>
      <c r="J17" s="675">
        <f t="shared" si="1"/>
        <v>2</v>
      </c>
      <c r="K17" s="501">
        <v>0</v>
      </c>
      <c r="L17" s="1660">
        <f t="shared" si="2"/>
        <v>41</v>
      </c>
      <c r="M17" s="502">
        <v>0.1</v>
      </c>
    </row>
    <row r="18" spans="1:13" ht="14.1" customHeight="1">
      <c r="A18" s="696" t="s">
        <v>464</v>
      </c>
      <c r="B18" s="593"/>
      <c r="C18" s="594"/>
      <c r="D18" s="1650"/>
      <c r="E18" s="593">
        <v>1</v>
      </c>
      <c r="F18" s="594">
        <v>5</v>
      </c>
      <c r="G18" s="1653">
        <v>63</v>
      </c>
      <c r="H18" s="681">
        <f t="shared" si="0"/>
        <v>1</v>
      </c>
      <c r="I18" s="678">
        <v>0</v>
      </c>
      <c r="J18" s="677">
        <f t="shared" si="1"/>
        <v>5</v>
      </c>
      <c r="K18" s="508">
        <v>0.1</v>
      </c>
      <c r="L18" s="1660">
        <f t="shared" si="2"/>
        <v>63</v>
      </c>
      <c r="M18" s="502">
        <v>0.1</v>
      </c>
    </row>
    <row r="19" spans="1:13" ht="14.1" customHeight="1">
      <c r="A19" s="696" t="s">
        <v>911</v>
      </c>
      <c r="B19" s="593"/>
      <c r="C19" s="594"/>
      <c r="D19" s="1650"/>
      <c r="E19" s="593">
        <v>1</v>
      </c>
      <c r="F19" s="594">
        <v>1</v>
      </c>
      <c r="G19" s="1651">
        <v>12</v>
      </c>
      <c r="H19" s="682">
        <f t="shared" si="0"/>
        <v>1</v>
      </c>
      <c r="I19" s="678">
        <v>0</v>
      </c>
      <c r="J19" s="676">
        <f t="shared" si="1"/>
        <v>1</v>
      </c>
      <c r="K19" s="501">
        <v>0</v>
      </c>
      <c r="L19" s="1660">
        <f t="shared" si="2"/>
        <v>12</v>
      </c>
      <c r="M19" s="502">
        <v>0</v>
      </c>
    </row>
    <row r="20" spans="1:13" ht="14.1" customHeight="1">
      <c r="A20" s="696" t="s">
        <v>999</v>
      </c>
      <c r="B20" s="593"/>
      <c r="C20" s="594"/>
      <c r="D20" s="1650"/>
      <c r="E20" s="593">
        <v>1</v>
      </c>
      <c r="F20" s="594">
        <v>2</v>
      </c>
      <c r="G20" s="1651">
        <v>27</v>
      </c>
      <c r="H20" s="680">
        <f t="shared" si="0"/>
        <v>1</v>
      </c>
      <c r="I20" s="678">
        <v>0</v>
      </c>
      <c r="J20" s="677">
        <f t="shared" si="1"/>
        <v>2</v>
      </c>
      <c r="K20" s="501">
        <v>0</v>
      </c>
      <c r="L20" s="1657">
        <f t="shared" si="2"/>
        <v>27</v>
      </c>
      <c r="M20" s="502">
        <v>0</v>
      </c>
    </row>
    <row r="21" spans="1:13" ht="14.1" customHeight="1">
      <c r="A21" s="696" t="s">
        <v>457</v>
      </c>
      <c r="B21" s="593"/>
      <c r="C21" s="594"/>
      <c r="D21" s="1650"/>
      <c r="E21" s="593">
        <v>1</v>
      </c>
      <c r="F21" s="594">
        <v>1</v>
      </c>
      <c r="G21" s="1650">
        <v>27</v>
      </c>
      <c r="H21" s="681">
        <f t="shared" si="0"/>
        <v>1</v>
      </c>
      <c r="I21" s="678">
        <v>0</v>
      </c>
      <c r="J21" s="674">
        <f t="shared" si="1"/>
        <v>1</v>
      </c>
      <c r="K21" s="501">
        <v>0</v>
      </c>
      <c r="L21" s="1659">
        <f t="shared" si="2"/>
        <v>27</v>
      </c>
      <c r="M21" s="502">
        <v>0</v>
      </c>
    </row>
    <row r="22" spans="1:13" ht="14.1" customHeight="1">
      <c r="A22" s="695" t="s">
        <v>193</v>
      </c>
      <c r="B22" s="593"/>
      <c r="C22" s="594"/>
      <c r="D22" s="1650"/>
      <c r="E22" s="593">
        <v>9</v>
      </c>
      <c r="F22" s="594">
        <v>17</v>
      </c>
      <c r="G22" s="1653">
        <v>343</v>
      </c>
      <c r="H22" s="682">
        <f t="shared" si="0"/>
        <v>9</v>
      </c>
      <c r="I22" s="666">
        <v>0.4</v>
      </c>
      <c r="J22" s="675">
        <f t="shared" si="1"/>
        <v>17</v>
      </c>
      <c r="K22" s="508">
        <v>0.4</v>
      </c>
      <c r="L22" s="1660">
        <f t="shared" si="2"/>
        <v>343</v>
      </c>
      <c r="M22" s="591">
        <v>0.4</v>
      </c>
    </row>
    <row r="23" spans="1:13" ht="14.1" customHeight="1">
      <c r="A23" s="695" t="s">
        <v>191</v>
      </c>
      <c r="B23" s="593">
        <v>1</v>
      </c>
      <c r="C23" s="594">
        <v>3</v>
      </c>
      <c r="D23" s="1650">
        <v>140</v>
      </c>
      <c r="E23" s="593">
        <v>13</v>
      </c>
      <c r="F23" s="594">
        <v>20</v>
      </c>
      <c r="G23" s="1650">
        <v>322.39999999999998</v>
      </c>
      <c r="H23" s="679">
        <f t="shared" si="0"/>
        <v>14</v>
      </c>
      <c r="I23" s="666">
        <v>0.6</v>
      </c>
      <c r="J23" s="677">
        <f t="shared" si="1"/>
        <v>23</v>
      </c>
      <c r="K23" s="508">
        <v>0.5</v>
      </c>
      <c r="L23" s="1660">
        <f t="shared" si="2"/>
        <v>462.4</v>
      </c>
      <c r="M23" s="591">
        <v>0.6</v>
      </c>
    </row>
    <row r="24" spans="1:13" ht="14.1" customHeight="1">
      <c r="A24" s="695" t="s">
        <v>458</v>
      </c>
      <c r="B24" s="593"/>
      <c r="C24" s="594"/>
      <c r="D24" s="1650"/>
      <c r="E24" s="593">
        <v>1</v>
      </c>
      <c r="F24" s="594">
        <v>4</v>
      </c>
      <c r="G24" s="1650">
        <v>325</v>
      </c>
      <c r="H24" s="682">
        <f t="shared" si="0"/>
        <v>1</v>
      </c>
      <c r="I24" s="678">
        <v>0</v>
      </c>
      <c r="J24" s="676">
        <f t="shared" si="1"/>
        <v>4</v>
      </c>
      <c r="K24" s="508">
        <v>0.1</v>
      </c>
      <c r="L24" s="1660">
        <f t="shared" si="2"/>
        <v>325</v>
      </c>
      <c r="M24" s="591">
        <v>0.4</v>
      </c>
    </row>
    <row r="25" spans="1:13" ht="14.1" customHeight="1">
      <c r="A25" s="696" t="s">
        <v>912</v>
      </c>
      <c r="B25" s="593"/>
      <c r="C25" s="594"/>
      <c r="D25" s="1650"/>
      <c r="E25" s="593">
        <v>1</v>
      </c>
      <c r="F25" s="594">
        <v>2</v>
      </c>
      <c r="G25" s="1650">
        <v>47</v>
      </c>
      <c r="H25" s="680">
        <f t="shared" si="0"/>
        <v>1</v>
      </c>
      <c r="I25" s="678">
        <v>0</v>
      </c>
      <c r="J25" s="677">
        <f t="shared" si="1"/>
        <v>2</v>
      </c>
      <c r="K25" s="501">
        <v>0</v>
      </c>
      <c r="L25" s="1657">
        <f t="shared" si="2"/>
        <v>47</v>
      </c>
      <c r="M25" s="502">
        <v>0.1</v>
      </c>
    </row>
    <row r="26" spans="1:13" ht="14.1" customHeight="1">
      <c r="A26" s="696" t="s">
        <v>455</v>
      </c>
      <c r="B26" s="593"/>
      <c r="C26" s="594"/>
      <c r="D26" s="1650"/>
      <c r="E26" s="593">
        <v>1</v>
      </c>
      <c r="F26" s="594">
        <v>5</v>
      </c>
      <c r="G26" s="1650">
        <v>22</v>
      </c>
      <c r="H26" s="682">
        <f t="shared" si="0"/>
        <v>1</v>
      </c>
      <c r="I26" s="678">
        <v>0</v>
      </c>
      <c r="J26" s="677">
        <f t="shared" si="1"/>
        <v>5</v>
      </c>
      <c r="K26" s="508">
        <v>0.1</v>
      </c>
      <c r="L26" s="1658">
        <f t="shared" si="2"/>
        <v>22</v>
      </c>
      <c r="M26" s="502">
        <v>0</v>
      </c>
    </row>
    <row r="27" spans="1:13" ht="14.1" customHeight="1">
      <c r="A27" s="696" t="s">
        <v>459</v>
      </c>
      <c r="B27" s="593"/>
      <c r="C27" s="594"/>
      <c r="D27" s="1650"/>
      <c r="E27" s="593">
        <v>3</v>
      </c>
      <c r="F27" s="594">
        <v>7</v>
      </c>
      <c r="G27" s="1650">
        <v>170</v>
      </c>
      <c r="H27" s="680">
        <f t="shared" si="0"/>
        <v>3</v>
      </c>
      <c r="I27" s="666">
        <v>0.1</v>
      </c>
      <c r="J27" s="677">
        <f t="shared" si="1"/>
        <v>7</v>
      </c>
      <c r="K27" s="508">
        <v>0.2</v>
      </c>
      <c r="L27" s="1657">
        <f t="shared" si="2"/>
        <v>170</v>
      </c>
      <c r="M27" s="591">
        <v>0.2</v>
      </c>
    </row>
    <row r="28" spans="1:13" ht="14.1" customHeight="1">
      <c r="A28" s="696" t="s">
        <v>913</v>
      </c>
      <c r="B28" s="593"/>
      <c r="C28" s="594"/>
      <c r="D28" s="1650"/>
      <c r="E28" s="593"/>
      <c r="F28" s="594"/>
      <c r="G28" s="1653"/>
      <c r="H28" s="681">
        <f t="shared" si="0"/>
        <v>0</v>
      </c>
      <c r="I28" s="501"/>
      <c r="J28" s="680">
        <f t="shared" si="1"/>
        <v>0</v>
      </c>
      <c r="K28" s="501"/>
      <c r="L28" s="1659">
        <f t="shared" si="2"/>
        <v>0</v>
      </c>
      <c r="M28" s="502"/>
    </row>
    <row r="29" spans="1:13" ht="14.1" customHeight="1">
      <c r="A29" s="696" t="s">
        <v>914</v>
      </c>
      <c r="B29" s="593"/>
      <c r="C29" s="594"/>
      <c r="D29" s="1650"/>
      <c r="E29" s="593">
        <v>4</v>
      </c>
      <c r="F29" s="594">
        <v>6</v>
      </c>
      <c r="G29" s="1650">
        <v>135.816</v>
      </c>
      <c r="H29" s="682">
        <f t="shared" si="0"/>
        <v>4</v>
      </c>
      <c r="I29" s="666">
        <v>0.2</v>
      </c>
      <c r="J29" s="676">
        <f t="shared" si="1"/>
        <v>6</v>
      </c>
      <c r="K29" s="508">
        <v>0.1</v>
      </c>
      <c r="L29" s="1660">
        <f t="shared" si="2"/>
        <v>135.816</v>
      </c>
      <c r="M29" s="591">
        <v>0.2</v>
      </c>
    </row>
    <row r="30" spans="1:13" ht="14.1" customHeight="1">
      <c r="A30" s="696" t="s">
        <v>211</v>
      </c>
      <c r="B30" s="593"/>
      <c r="C30" s="594"/>
      <c r="D30" s="1650"/>
      <c r="E30" s="593"/>
      <c r="F30" s="594"/>
      <c r="G30" s="1650"/>
      <c r="H30" s="682">
        <f t="shared" si="0"/>
        <v>0</v>
      </c>
      <c r="I30" s="666"/>
      <c r="J30" s="677">
        <f t="shared" si="1"/>
        <v>0</v>
      </c>
      <c r="K30" s="508"/>
      <c r="L30" s="1657">
        <f t="shared" si="2"/>
        <v>0</v>
      </c>
      <c r="M30" s="591"/>
    </row>
    <row r="31" spans="1:13" ht="14.1" customHeight="1">
      <c r="A31" s="696" t="s">
        <v>214</v>
      </c>
      <c r="B31" s="593"/>
      <c r="C31" s="594"/>
      <c r="D31" s="1650"/>
      <c r="E31" s="593">
        <v>4</v>
      </c>
      <c r="F31" s="594">
        <v>14</v>
      </c>
      <c r="G31" s="1650">
        <v>11.5</v>
      </c>
      <c r="H31" s="680">
        <f t="shared" si="0"/>
        <v>4</v>
      </c>
      <c r="I31" s="666">
        <v>0.2</v>
      </c>
      <c r="J31" s="677">
        <f t="shared" si="1"/>
        <v>14</v>
      </c>
      <c r="K31" s="508">
        <v>0.3</v>
      </c>
      <c r="L31" s="1658">
        <f t="shared" si="2"/>
        <v>11.5</v>
      </c>
      <c r="M31" s="502">
        <v>0</v>
      </c>
    </row>
    <row r="32" spans="1:13" ht="14.1" customHeight="1">
      <c r="A32" s="696" t="s">
        <v>915</v>
      </c>
      <c r="B32" s="593"/>
      <c r="C32" s="594"/>
      <c r="D32" s="1650"/>
      <c r="E32" s="593">
        <v>1</v>
      </c>
      <c r="F32" s="594">
        <v>5</v>
      </c>
      <c r="G32" s="1653">
        <v>52</v>
      </c>
      <c r="H32" s="681">
        <f t="shared" si="0"/>
        <v>1</v>
      </c>
      <c r="I32" s="678">
        <v>0</v>
      </c>
      <c r="J32" s="677">
        <f t="shared" si="1"/>
        <v>5</v>
      </c>
      <c r="K32" s="508">
        <v>0.1</v>
      </c>
      <c r="L32" s="1659">
        <f t="shared" si="2"/>
        <v>52</v>
      </c>
      <c r="M32" s="502">
        <v>0.1</v>
      </c>
    </row>
    <row r="33" spans="1:13" ht="14.1" customHeight="1">
      <c r="A33" s="695" t="s">
        <v>469</v>
      </c>
      <c r="B33" s="593">
        <v>3</v>
      </c>
      <c r="C33" s="594">
        <v>11</v>
      </c>
      <c r="D33" s="1650">
        <v>58.1</v>
      </c>
      <c r="E33" s="593">
        <v>208</v>
      </c>
      <c r="F33" s="594">
        <v>251</v>
      </c>
      <c r="G33" s="1650">
        <v>5273.4669999999996</v>
      </c>
      <c r="H33" s="681">
        <f t="shared" si="0"/>
        <v>211</v>
      </c>
      <c r="I33" s="666">
        <v>9.1</v>
      </c>
      <c r="J33" s="675">
        <f t="shared" si="1"/>
        <v>262</v>
      </c>
      <c r="K33" s="672">
        <v>6</v>
      </c>
      <c r="L33" s="1660">
        <f t="shared" si="2"/>
        <v>5331.567</v>
      </c>
      <c r="M33" s="591">
        <v>7</v>
      </c>
    </row>
    <row r="34" spans="1:13" ht="14.1" customHeight="1">
      <c r="A34" s="695" t="s">
        <v>201</v>
      </c>
      <c r="B34" s="593"/>
      <c r="C34" s="594"/>
      <c r="D34" s="1650"/>
      <c r="E34" s="593">
        <v>1</v>
      </c>
      <c r="F34" s="594">
        <v>1</v>
      </c>
      <c r="G34" s="1650">
        <v>11</v>
      </c>
      <c r="H34" s="682">
        <f t="shared" si="0"/>
        <v>1</v>
      </c>
      <c r="I34" s="678">
        <v>0</v>
      </c>
      <c r="J34" s="677">
        <f t="shared" si="1"/>
        <v>1</v>
      </c>
      <c r="K34" s="501">
        <v>0</v>
      </c>
      <c r="L34" s="1657">
        <f t="shared" si="2"/>
        <v>11</v>
      </c>
      <c r="M34" s="502">
        <v>0</v>
      </c>
    </row>
    <row r="35" spans="1:13" ht="14.1" customHeight="1">
      <c r="A35" s="696" t="s">
        <v>165</v>
      </c>
      <c r="B35" s="593">
        <v>1</v>
      </c>
      <c r="C35" s="594">
        <v>9</v>
      </c>
      <c r="D35" s="1650">
        <v>69</v>
      </c>
      <c r="E35" s="593">
        <v>24</v>
      </c>
      <c r="F35" s="594">
        <v>57</v>
      </c>
      <c r="G35" s="1650">
        <v>834.5</v>
      </c>
      <c r="H35" s="682">
        <f t="shared" si="0"/>
        <v>25</v>
      </c>
      <c r="I35" s="666">
        <v>1.1000000000000001</v>
      </c>
      <c r="J35" s="675">
        <f t="shared" si="1"/>
        <v>66</v>
      </c>
      <c r="K35" s="508">
        <v>1.5</v>
      </c>
      <c r="L35" s="1659">
        <f t="shared" si="2"/>
        <v>903.5</v>
      </c>
      <c r="M35" s="591">
        <v>1.2</v>
      </c>
    </row>
    <row r="36" spans="1:13" ht="14.1" customHeight="1">
      <c r="A36" s="695" t="s">
        <v>204</v>
      </c>
      <c r="B36" s="593">
        <v>1</v>
      </c>
      <c r="C36" s="594">
        <v>15</v>
      </c>
      <c r="D36" s="1650">
        <v>170</v>
      </c>
      <c r="E36" s="593">
        <v>121</v>
      </c>
      <c r="F36" s="594">
        <v>158</v>
      </c>
      <c r="G36" s="1650">
        <v>3644.5940000000001</v>
      </c>
      <c r="H36" s="680">
        <f t="shared" si="0"/>
        <v>122</v>
      </c>
      <c r="I36" s="666">
        <v>5.2</v>
      </c>
      <c r="J36" s="676">
        <f t="shared" si="1"/>
        <v>173</v>
      </c>
      <c r="K36" s="672">
        <v>4</v>
      </c>
      <c r="L36" s="1660">
        <f t="shared" si="2"/>
        <v>3814.5940000000001</v>
      </c>
      <c r="M36" s="502">
        <v>5</v>
      </c>
    </row>
    <row r="37" spans="1:13" ht="14.1" customHeight="1">
      <c r="A37" s="696" t="s">
        <v>916</v>
      </c>
      <c r="B37" s="593">
        <v>3</v>
      </c>
      <c r="C37" s="594">
        <v>18</v>
      </c>
      <c r="D37" s="1650">
        <v>235.61500000000001</v>
      </c>
      <c r="E37" s="593">
        <v>25</v>
      </c>
      <c r="F37" s="594">
        <v>45</v>
      </c>
      <c r="G37" s="1650">
        <v>636.5</v>
      </c>
      <c r="H37" s="682">
        <f t="shared" si="0"/>
        <v>28</v>
      </c>
      <c r="I37" s="666">
        <v>1.2</v>
      </c>
      <c r="J37" s="677">
        <f t="shared" si="1"/>
        <v>63</v>
      </c>
      <c r="K37" s="508">
        <v>1.5</v>
      </c>
      <c r="L37" s="1657">
        <f t="shared" si="2"/>
        <v>872.11500000000001</v>
      </c>
      <c r="M37" s="591">
        <v>1.1000000000000001</v>
      </c>
    </row>
    <row r="38" spans="1:13" ht="14.1" customHeight="1">
      <c r="A38" s="696" t="s">
        <v>231</v>
      </c>
      <c r="B38" s="593"/>
      <c r="C38" s="594"/>
      <c r="D38" s="1650"/>
      <c r="E38" s="593">
        <v>3</v>
      </c>
      <c r="F38" s="594">
        <v>8</v>
      </c>
      <c r="G38" s="1653">
        <v>153</v>
      </c>
      <c r="H38" s="682">
        <f t="shared" si="0"/>
        <v>3</v>
      </c>
      <c r="I38" s="666">
        <v>0.1</v>
      </c>
      <c r="J38" s="677">
        <f t="shared" si="1"/>
        <v>8</v>
      </c>
      <c r="K38" s="508">
        <v>0.2</v>
      </c>
      <c r="L38" s="1659">
        <f t="shared" si="2"/>
        <v>153</v>
      </c>
      <c r="M38" s="591">
        <v>0.2</v>
      </c>
    </row>
    <row r="39" spans="1:13" ht="14.1" customHeight="1">
      <c r="A39" s="696" t="s">
        <v>470</v>
      </c>
      <c r="B39" s="593"/>
      <c r="C39" s="594"/>
      <c r="D39" s="1650"/>
      <c r="E39" s="593">
        <v>5</v>
      </c>
      <c r="F39" s="594">
        <v>5</v>
      </c>
      <c r="G39" s="1650">
        <v>117.2</v>
      </c>
      <c r="H39" s="680">
        <f t="shared" si="0"/>
        <v>5</v>
      </c>
      <c r="I39" s="666">
        <v>0.2</v>
      </c>
      <c r="J39" s="677">
        <f t="shared" si="1"/>
        <v>5</v>
      </c>
      <c r="K39" s="508">
        <v>0.1</v>
      </c>
      <c r="L39" s="1657">
        <f t="shared" si="2"/>
        <v>117.2</v>
      </c>
      <c r="M39" s="591">
        <v>0.2</v>
      </c>
    </row>
    <row r="40" spans="1:13" ht="14.1" customHeight="1">
      <c r="A40" s="696" t="s">
        <v>473</v>
      </c>
      <c r="B40" s="593"/>
      <c r="C40" s="594"/>
      <c r="D40" s="1650"/>
      <c r="E40" s="593">
        <v>5</v>
      </c>
      <c r="F40" s="594">
        <v>8</v>
      </c>
      <c r="G40" s="1653">
        <v>111</v>
      </c>
      <c r="H40" s="682">
        <f t="shared" si="0"/>
        <v>5</v>
      </c>
      <c r="I40" s="666">
        <v>0.2</v>
      </c>
      <c r="J40" s="677">
        <f t="shared" si="1"/>
        <v>8</v>
      </c>
      <c r="K40" s="508">
        <v>0.2</v>
      </c>
      <c r="L40" s="1659">
        <f t="shared" si="2"/>
        <v>111</v>
      </c>
      <c r="M40" s="591">
        <v>0.1</v>
      </c>
    </row>
    <row r="41" spans="1:13" ht="14.1" customHeight="1">
      <c r="A41" s="695" t="s">
        <v>206</v>
      </c>
      <c r="B41" s="593"/>
      <c r="C41" s="594"/>
      <c r="D41" s="1650"/>
      <c r="E41" s="593">
        <v>4</v>
      </c>
      <c r="F41" s="594">
        <v>5</v>
      </c>
      <c r="G41" s="1650">
        <v>94</v>
      </c>
      <c r="H41" s="681">
        <f t="shared" si="0"/>
        <v>4</v>
      </c>
      <c r="I41" s="666">
        <v>0.2</v>
      </c>
      <c r="J41" s="675">
        <f t="shared" si="1"/>
        <v>5</v>
      </c>
      <c r="K41" s="508">
        <v>0.1</v>
      </c>
      <c r="L41" s="1660">
        <f t="shared" si="2"/>
        <v>94</v>
      </c>
      <c r="M41" s="591">
        <v>0.1</v>
      </c>
    </row>
    <row r="42" spans="1:13" ht="14.1" customHeight="1">
      <c r="A42" s="695" t="s">
        <v>471</v>
      </c>
      <c r="B42" s="593"/>
      <c r="C42" s="594"/>
      <c r="D42" s="1650"/>
      <c r="E42" s="593">
        <v>1</v>
      </c>
      <c r="F42" s="594">
        <v>1</v>
      </c>
      <c r="G42" s="1650">
        <v>13</v>
      </c>
      <c r="H42" s="681">
        <f t="shared" si="0"/>
        <v>1</v>
      </c>
      <c r="I42" s="501">
        <v>0</v>
      </c>
      <c r="J42" s="681">
        <f t="shared" si="1"/>
        <v>1</v>
      </c>
      <c r="K42" s="501">
        <v>0</v>
      </c>
      <c r="L42" s="1660">
        <f t="shared" si="2"/>
        <v>13</v>
      </c>
      <c r="M42" s="502">
        <v>0</v>
      </c>
    </row>
    <row r="43" spans="1:13" ht="14.1" customHeight="1">
      <c r="A43" s="695" t="s">
        <v>163</v>
      </c>
      <c r="B43" s="593"/>
      <c r="C43" s="594"/>
      <c r="D43" s="1650"/>
      <c r="E43" s="593">
        <v>28</v>
      </c>
      <c r="F43" s="594">
        <v>61</v>
      </c>
      <c r="G43" s="1650">
        <v>940.1</v>
      </c>
      <c r="H43" s="681">
        <f t="shared" si="0"/>
        <v>28</v>
      </c>
      <c r="I43" s="666">
        <v>1.2</v>
      </c>
      <c r="J43" s="676">
        <f t="shared" si="1"/>
        <v>61</v>
      </c>
      <c r="K43" s="508">
        <v>1.4</v>
      </c>
      <c r="L43" s="1657">
        <f t="shared" si="2"/>
        <v>940.1</v>
      </c>
      <c r="M43" s="591">
        <v>1.2</v>
      </c>
    </row>
    <row r="44" spans="1:13" ht="14.1" customHeight="1">
      <c r="A44" s="695" t="s">
        <v>475</v>
      </c>
      <c r="B44" s="593"/>
      <c r="C44" s="594"/>
      <c r="D44" s="1650"/>
      <c r="E44" s="593"/>
      <c r="F44" s="594"/>
      <c r="G44" s="1650"/>
      <c r="H44" s="682">
        <f t="shared" si="0"/>
        <v>0</v>
      </c>
      <c r="I44" s="666" t="s">
        <v>212</v>
      </c>
      <c r="J44" s="677">
        <f t="shared" si="1"/>
        <v>0</v>
      </c>
      <c r="K44" s="508" t="s">
        <v>212</v>
      </c>
      <c r="L44" s="1658">
        <f t="shared" si="2"/>
        <v>0</v>
      </c>
      <c r="M44" s="591" t="s">
        <v>212</v>
      </c>
    </row>
    <row r="45" spans="1:13" ht="14.1" customHeight="1">
      <c r="A45" s="696" t="s">
        <v>229</v>
      </c>
      <c r="B45" s="593"/>
      <c r="C45" s="594"/>
      <c r="D45" s="1650"/>
      <c r="E45" s="593">
        <v>2</v>
      </c>
      <c r="F45" s="594">
        <v>3</v>
      </c>
      <c r="G45" s="1650">
        <v>59</v>
      </c>
      <c r="H45" s="682">
        <f t="shared" si="0"/>
        <v>2</v>
      </c>
      <c r="I45" s="666">
        <v>0.1</v>
      </c>
      <c r="J45" s="675">
        <f t="shared" si="1"/>
        <v>3</v>
      </c>
      <c r="K45" s="508">
        <v>0.1</v>
      </c>
      <c r="L45" s="1658">
        <f t="shared" si="2"/>
        <v>59</v>
      </c>
      <c r="M45" s="502">
        <v>0.1</v>
      </c>
    </row>
    <row r="46" spans="1:13" ht="14.1" customHeight="1">
      <c r="A46" s="695" t="s">
        <v>219</v>
      </c>
      <c r="B46" s="593">
        <v>1</v>
      </c>
      <c r="C46" s="594">
        <v>1</v>
      </c>
      <c r="D46" s="1650">
        <v>19</v>
      </c>
      <c r="E46" s="593">
        <v>14</v>
      </c>
      <c r="F46" s="594">
        <v>39</v>
      </c>
      <c r="G46" s="1653">
        <v>442.19</v>
      </c>
      <c r="H46" s="682">
        <f t="shared" si="0"/>
        <v>15</v>
      </c>
      <c r="I46" s="666">
        <v>0.6</v>
      </c>
      <c r="J46" s="677">
        <f t="shared" si="1"/>
        <v>40</v>
      </c>
      <c r="K46" s="508">
        <v>0.9</v>
      </c>
      <c r="L46" s="1659">
        <f t="shared" si="2"/>
        <v>461.19</v>
      </c>
      <c r="M46" s="591">
        <v>0.6</v>
      </c>
    </row>
    <row r="47" spans="1:13" ht="14.1" customHeight="1">
      <c r="A47" s="695" t="s">
        <v>917</v>
      </c>
      <c r="B47" s="593">
        <v>2</v>
      </c>
      <c r="C47" s="594">
        <v>14</v>
      </c>
      <c r="D47" s="1650">
        <v>463</v>
      </c>
      <c r="E47" s="593">
        <v>4</v>
      </c>
      <c r="F47" s="594">
        <v>19</v>
      </c>
      <c r="G47" s="1650">
        <v>170.5</v>
      </c>
      <c r="H47" s="680">
        <f t="shared" si="0"/>
        <v>6</v>
      </c>
      <c r="I47" s="666">
        <v>0.3</v>
      </c>
      <c r="J47" s="675">
        <f t="shared" si="1"/>
        <v>33</v>
      </c>
      <c r="K47" s="508">
        <v>0.8</v>
      </c>
      <c r="L47" s="1660">
        <f t="shared" si="2"/>
        <v>633.5</v>
      </c>
      <c r="M47" s="591">
        <v>0.8</v>
      </c>
    </row>
    <row r="48" spans="1:13" ht="14.1" customHeight="1">
      <c r="A48" s="695" t="s">
        <v>436</v>
      </c>
      <c r="B48" s="593">
        <v>1</v>
      </c>
      <c r="C48" s="594">
        <v>4</v>
      </c>
      <c r="D48" s="1650">
        <v>31.8</v>
      </c>
      <c r="E48" s="593"/>
      <c r="F48" s="594"/>
      <c r="G48" s="1653"/>
      <c r="H48" s="681">
        <f t="shared" si="0"/>
        <v>1</v>
      </c>
      <c r="I48" s="501">
        <v>0</v>
      </c>
      <c r="J48" s="682">
        <f t="shared" si="1"/>
        <v>4</v>
      </c>
      <c r="K48" s="508">
        <v>0.1</v>
      </c>
      <c r="L48" s="1660">
        <f t="shared" si="2"/>
        <v>31.8</v>
      </c>
      <c r="M48" s="502">
        <v>0</v>
      </c>
    </row>
    <row r="49" spans="1:13" ht="14.1" customHeight="1">
      <c r="A49" s="697" t="s">
        <v>220</v>
      </c>
      <c r="B49" s="596"/>
      <c r="C49" s="597"/>
      <c r="D49" s="1651"/>
      <c r="E49" s="596">
        <v>1</v>
      </c>
      <c r="F49" s="597">
        <v>1</v>
      </c>
      <c r="G49" s="1650">
        <v>30</v>
      </c>
      <c r="H49" s="682">
        <f t="shared" si="0"/>
        <v>1</v>
      </c>
      <c r="I49" s="501">
        <v>0</v>
      </c>
      <c r="J49" s="682">
        <f t="shared" si="1"/>
        <v>1</v>
      </c>
      <c r="K49" s="501">
        <v>0</v>
      </c>
      <c r="L49" s="1657">
        <f t="shared" si="2"/>
        <v>30</v>
      </c>
      <c r="M49" s="502">
        <v>0</v>
      </c>
    </row>
    <row r="50" spans="1:13" ht="14.1" customHeight="1" thickBot="1">
      <c r="A50" s="697" t="s">
        <v>918</v>
      </c>
      <c r="B50" s="596"/>
      <c r="C50" s="597"/>
      <c r="D50" s="1651"/>
      <c r="E50" s="596">
        <v>1</v>
      </c>
      <c r="F50" s="597">
        <v>1</v>
      </c>
      <c r="G50" s="1654">
        <v>50</v>
      </c>
      <c r="H50" s="683">
        <f t="shared" si="0"/>
        <v>1</v>
      </c>
      <c r="I50" s="673">
        <v>0</v>
      </c>
      <c r="J50" s="679">
        <f t="shared" si="1"/>
        <v>1</v>
      </c>
      <c r="K50" s="673">
        <v>0</v>
      </c>
      <c r="L50" s="1659">
        <f t="shared" si="2"/>
        <v>50</v>
      </c>
      <c r="M50" s="502">
        <v>0.1</v>
      </c>
    </row>
    <row r="51" spans="1:13" ht="14.1" customHeight="1" thickTop="1" thickBot="1">
      <c r="A51" s="698" t="s">
        <v>248</v>
      </c>
      <c r="B51" s="599">
        <f t="shared" ref="B51:G51" si="3">SUM(B5:B50)</f>
        <v>109</v>
      </c>
      <c r="C51" s="600">
        <f t="shared" si="3"/>
        <v>589</v>
      </c>
      <c r="D51" s="1656">
        <f t="shared" si="3"/>
        <v>19030.203999999998</v>
      </c>
      <c r="E51" s="667">
        <f t="shared" si="3"/>
        <v>1832</v>
      </c>
      <c r="F51" s="667">
        <f t="shared" si="3"/>
        <v>3516</v>
      </c>
      <c r="G51" s="1655">
        <f t="shared" si="3"/>
        <v>57202.012999999999</v>
      </c>
      <c r="H51" s="601">
        <v>2330</v>
      </c>
      <c r="I51" s="602">
        <v>100</v>
      </c>
      <c r="J51" s="601">
        <v>4340</v>
      </c>
      <c r="K51" s="603">
        <v>100</v>
      </c>
      <c r="L51" s="1661">
        <f>SUM(L5:L50)</f>
        <v>76232.217000000019</v>
      </c>
      <c r="M51" s="604">
        <v>100</v>
      </c>
    </row>
    <row r="52" spans="1:13" ht="14.1" customHeight="1" thickTop="1" thickBot="1">
      <c r="A52" s="699" t="s">
        <v>919</v>
      </c>
      <c r="B52" s="700"/>
      <c r="C52" s="701"/>
      <c r="D52" s="702"/>
      <c r="E52" s="700"/>
      <c r="F52" s="701"/>
      <c r="G52" s="703"/>
      <c r="H52" s="704">
        <v>100</v>
      </c>
      <c r="I52" s="705" t="s">
        <v>672</v>
      </c>
      <c r="J52" s="706">
        <v>100</v>
      </c>
      <c r="K52" s="705" t="s">
        <v>672</v>
      </c>
      <c r="L52" s="707">
        <v>100</v>
      </c>
      <c r="M52" s="708" t="s">
        <v>920</v>
      </c>
    </row>
    <row r="53" spans="1:13" ht="16.5" customHeight="1" thickTop="1">
      <c r="A53" s="709" t="s">
        <v>921</v>
      </c>
      <c r="H53" s="710"/>
      <c r="I53" s="710"/>
      <c r="J53" s="711"/>
    </row>
    <row r="54" spans="1:13" ht="33.75" customHeight="1">
      <c r="A54" s="2225"/>
      <c r="H54" s="710"/>
      <c r="I54" s="710"/>
      <c r="J54" s="711"/>
    </row>
    <row r="55" spans="1:13" ht="16.5" customHeight="1">
      <c r="A55" s="709"/>
      <c r="H55" s="710"/>
      <c r="I55" s="710"/>
      <c r="J55" s="711"/>
    </row>
    <row r="56" spans="1:13" ht="16.5" customHeight="1">
      <c r="A56" s="709"/>
      <c r="H56" s="710"/>
      <c r="I56" s="710"/>
      <c r="J56" s="711"/>
    </row>
  </sheetData>
  <mergeCells count="4">
    <mergeCell ref="L2:M2"/>
    <mergeCell ref="B3:D3"/>
    <mergeCell ref="E3:G3"/>
    <mergeCell ref="H3:M3"/>
  </mergeCells>
  <phoneticPr fontId="128" type="noConversion"/>
  <printOptions horizontalCentered="1" verticalCentered="1"/>
  <pageMargins left="0.1796875" right="0.51181102362204722" top="0" bottom="0.35" header="0" footer="0.35"/>
  <pageSetup paperSize="9" scale="75" orientation="landscape" verticalDpi="36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A1:T77"/>
  <sheetViews>
    <sheetView workbookViewId="0">
      <selection activeCell="H20" sqref="H20"/>
    </sheetView>
  </sheetViews>
  <sheetFormatPr baseColWidth="10" defaultColWidth="11.42578125" defaultRowHeight="12.75"/>
  <cols>
    <col min="1" max="1" width="1.140625" style="484" customWidth="1"/>
    <col min="2" max="2" width="19.85546875" style="484" customWidth="1"/>
    <col min="3" max="3" width="9.7109375" style="484" customWidth="1"/>
    <col min="4" max="4" width="12.85546875" style="484" customWidth="1"/>
    <col min="5" max="5" width="8.7109375" style="484" customWidth="1"/>
    <col min="6" max="6" width="9.42578125" style="484" customWidth="1"/>
    <col min="7" max="7" width="12.42578125" style="484" customWidth="1"/>
    <col min="8" max="8" width="8.42578125" style="484" customWidth="1"/>
    <col min="9" max="9" width="10" style="484" customWidth="1"/>
    <col min="10" max="10" width="13" style="484" customWidth="1"/>
    <col min="11" max="11" width="8.85546875" style="484" customWidth="1"/>
    <col min="12" max="12" width="9.85546875" style="484" customWidth="1"/>
    <col min="13" max="13" width="9.7109375" style="484" customWidth="1"/>
    <col min="14" max="14" width="12.140625" style="484" customWidth="1"/>
    <col min="15" max="15" width="9" style="484" customWidth="1"/>
    <col min="16" max="16" width="9.28515625" style="484" customWidth="1"/>
    <col min="17" max="17" width="8.7109375" style="484" customWidth="1"/>
    <col min="18" max="255" width="11.42578125" style="484" customWidth="1"/>
    <col min="256" max="257" width="11.42578125" style="484"/>
    <col min="258" max="258" width="19.85546875" style="484" customWidth="1"/>
    <col min="259" max="259" width="9.7109375" style="484" customWidth="1"/>
    <col min="260" max="260" width="12.85546875" style="484" customWidth="1"/>
    <col min="261" max="261" width="8.7109375" style="484" customWidth="1"/>
    <col min="262" max="262" width="9.42578125" style="484" customWidth="1"/>
    <col min="263" max="263" width="12.42578125" style="484" customWidth="1"/>
    <col min="264" max="264" width="8.42578125" style="484" customWidth="1"/>
    <col min="265" max="265" width="10" style="484" customWidth="1"/>
    <col min="266" max="266" width="13" style="484" customWidth="1"/>
    <col min="267" max="267" width="8.85546875" style="484" customWidth="1"/>
    <col min="268" max="268" width="9.85546875" style="484" customWidth="1"/>
    <col min="269" max="269" width="11.28515625" style="484" customWidth="1"/>
    <col min="270" max="270" width="12.140625" style="484" customWidth="1"/>
    <col min="271" max="271" width="9.42578125" style="484" customWidth="1"/>
    <col min="272" max="272" width="9.28515625" style="484" customWidth="1"/>
    <col min="273" max="511" width="11.42578125" style="484" customWidth="1"/>
    <col min="512" max="513" width="11.42578125" style="484"/>
    <col min="514" max="514" width="19.85546875" style="484" customWidth="1"/>
    <col min="515" max="515" width="9.7109375" style="484" customWidth="1"/>
    <col min="516" max="516" width="12.85546875" style="484" customWidth="1"/>
    <col min="517" max="517" width="8.7109375" style="484" customWidth="1"/>
    <col min="518" max="518" width="9.42578125" style="484" customWidth="1"/>
    <col min="519" max="519" width="12.42578125" style="484" customWidth="1"/>
    <col min="520" max="520" width="8.42578125" style="484" customWidth="1"/>
    <col min="521" max="521" width="10" style="484" customWidth="1"/>
    <col min="522" max="522" width="13" style="484" customWidth="1"/>
    <col min="523" max="523" width="8.85546875" style="484" customWidth="1"/>
    <col min="524" max="524" width="9.85546875" style="484" customWidth="1"/>
    <col min="525" max="525" width="11.28515625" style="484" customWidth="1"/>
    <col min="526" max="526" width="12.140625" style="484" customWidth="1"/>
    <col min="527" max="527" width="9.42578125" style="484" customWidth="1"/>
    <col min="528" max="528" width="9.28515625" style="484" customWidth="1"/>
    <col min="529" max="767" width="11.42578125" style="484" customWidth="1"/>
    <col min="768" max="769" width="11.42578125" style="484"/>
    <col min="770" max="770" width="19.85546875" style="484" customWidth="1"/>
    <col min="771" max="771" width="9.7109375" style="484" customWidth="1"/>
    <col min="772" max="772" width="12.85546875" style="484" customWidth="1"/>
    <col min="773" max="773" width="8.7109375" style="484" customWidth="1"/>
    <col min="774" max="774" width="9.42578125" style="484" customWidth="1"/>
    <col min="775" max="775" width="12.42578125" style="484" customWidth="1"/>
    <col min="776" max="776" width="8.42578125" style="484" customWidth="1"/>
    <col min="777" max="777" width="10" style="484" customWidth="1"/>
    <col min="778" max="778" width="13" style="484" customWidth="1"/>
    <col min="779" max="779" width="8.85546875" style="484" customWidth="1"/>
    <col min="780" max="780" width="9.85546875" style="484" customWidth="1"/>
    <col min="781" max="781" width="11.28515625" style="484" customWidth="1"/>
    <col min="782" max="782" width="12.140625" style="484" customWidth="1"/>
    <col min="783" max="783" width="9.42578125" style="484" customWidth="1"/>
    <col min="784" max="784" width="9.28515625" style="484" customWidth="1"/>
    <col min="785" max="1023" width="11.42578125" style="484" customWidth="1"/>
    <col min="1024" max="1025" width="11.42578125" style="484"/>
    <col min="1026" max="1026" width="19.85546875" style="484" customWidth="1"/>
    <col min="1027" max="1027" width="9.7109375" style="484" customWidth="1"/>
    <col min="1028" max="1028" width="12.85546875" style="484" customWidth="1"/>
    <col min="1029" max="1029" width="8.7109375" style="484" customWidth="1"/>
    <col min="1030" max="1030" width="9.42578125" style="484" customWidth="1"/>
    <col min="1031" max="1031" width="12.42578125" style="484" customWidth="1"/>
    <col min="1032" max="1032" width="8.42578125" style="484" customWidth="1"/>
    <col min="1033" max="1033" width="10" style="484" customWidth="1"/>
    <col min="1034" max="1034" width="13" style="484" customWidth="1"/>
    <col min="1035" max="1035" width="8.85546875" style="484" customWidth="1"/>
    <col min="1036" max="1036" width="9.85546875" style="484" customWidth="1"/>
    <col min="1037" max="1037" width="11.28515625" style="484" customWidth="1"/>
    <col min="1038" max="1038" width="12.140625" style="484" customWidth="1"/>
    <col min="1039" max="1039" width="9.42578125" style="484" customWidth="1"/>
    <col min="1040" max="1040" width="9.28515625" style="484" customWidth="1"/>
    <col min="1041" max="1279" width="11.42578125" style="484" customWidth="1"/>
    <col min="1280" max="1281" width="11.42578125" style="484"/>
    <col min="1282" max="1282" width="19.85546875" style="484" customWidth="1"/>
    <col min="1283" max="1283" width="9.7109375" style="484" customWidth="1"/>
    <col min="1284" max="1284" width="12.85546875" style="484" customWidth="1"/>
    <col min="1285" max="1285" width="8.7109375" style="484" customWidth="1"/>
    <col min="1286" max="1286" width="9.42578125" style="484" customWidth="1"/>
    <col min="1287" max="1287" width="12.42578125" style="484" customWidth="1"/>
    <col min="1288" max="1288" width="8.42578125" style="484" customWidth="1"/>
    <col min="1289" max="1289" width="10" style="484" customWidth="1"/>
    <col min="1290" max="1290" width="13" style="484" customWidth="1"/>
    <col min="1291" max="1291" width="8.85546875" style="484" customWidth="1"/>
    <col min="1292" max="1292" width="9.85546875" style="484" customWidth="1"/>
    <col min="1293" max="1293" width="11.28515625" style="484" customWidth="1"/>
    <col min="1294" max="1294" width="12.140625" style="484" customWidth="1"/>
    <col min="1295" max="1295" width="9.42578125" style="484" customWidth="1"/>
    <col min="1296" max="1296" width="9.28515625" style="484" customWidth="1"/>
    <col min="1297" max="1535" width="11.42578125" style="484" customWidth="1"/>
    <col min="1536" max="1537" width="11.42578125" style="484"/>
    <col min="1538" max="1538" width="19.85546875" style="484" customWidth="1"/>
    <col min="1539" max="1539" width="9.7109375" style="484" customWidth="1"/>
    <col min="1540" max="1540" width="12.85546875" style="484" customWidth="1"/>
    <col min="1541" max="1541" width="8.7109375" style="484" customWidth="1"/>
    <col min="1542" max="1542" width="9.42578125" style="484" customWidth="1"/>
    <col min="1543" max="1543" width="12.42578125" style="484" customWidth="1"/>
    <col min="1544" max="1544" width="8.42578125" style="484" customWidth="1"/>
    <col min="1545" max="1545" width="10" style="484" customWidth="1"/>
    <col min="1546" max="1546" width="13" style="484" customWidth="1"/>
    <col min="1547" max="1547" width="8.85546875" style="484" customWidth="1"/>
    <col min="1548" max="1548" width="9.85546875" style="484" customWidth="1"/>
    <col min="1549" max="1549" width="11.28515625" style="484" customWidth="1"/>
    <col min="1550" max="1550" width="12.140625" style="484" customWidth="1"/>
    <col min="1551" max="1551" width="9.42578125" style="484" customWidth="1"/>
    <col min="1552" max="1552" width="9.28515625" style="484" customWidth="1"/>
    <col min="1553" max="1791" width="11.42578125" style="484" customWidth="1"/>
    <col min="1792" max="1793" width="11.42578125" style="484"/>
    <col min="1794" max="1794" width="19.85546875" style="484" customWidth="1"/>
    <col min="1795" max="1795" width="9.7109375" style="484" customWidth="1"/>
    <col min="1796" max="1796" width="12.85546875" style="484" customWidth="1"/>
    <col min="1797" max="1797" width="8.7109375" style="484" customWidth="1"/>
    <col min="1798" max="1798" width="9.42578125" style="484" customWidth="1"/>
    <col min="1799" max="1799" width="12.42578125" style="484" customWidth="1"/>
    <col min="1800" max="1800" width="8.42578125" style="484" customWidth="1"/>
    <col min="1801" max="1801" width="10" style="484" customWidth="1"/>
    <col min="1802" max="1802" width="13" style="484" customWidth="1"/>
    <col min="1803" max="1803" width="8.85546875" style="484" customWidth="1"/>
    <col min="1804" max="1804" width="9.85546875" style="484" customWidth="1"/>
    <col min="1805" max="1805" width="11.28515625" style="484" customWidth="1"/>
    <col min="1806" max="1806" width="12.140625" style="484" customWidth="1"/>
    <col min="1807" max="1807" width="9.42578125" style="484" customWidth="1"/>
    <col min="1808" max="1808" width="9.28515625" style="484" customWidth="1"/>
    <col min="1809" max="2047" width="11.42578125" style="484" customWidth="1"/>
    <col min="2048" max="2049" width="11.42578125" style="484"/>
    <col min="2050" max="2050" width="19.85546875" style="484" customWidth="1"/>
    <col min="2051" max="2051" width="9.7109375" style="484" customWidth="1"/>
    <col min="2052" max="2052" width="12.85546875" style="484" customWidth="1"/>
    <col min="2053" max="2053" width="8.7109375" style="484" customWidth="1"/>
    <col min="2054" max="2054" width="9.42578125" style="484" customWidth="1"/>
    <col min="2055" max="2055" width="12.42578125" style="484" customWidth="1"/>
    <col min="2056" max="2056" width="8.42578125" style="484" customWidth="1"/>
    <col min="2057" max="2057" width="10" style="484" customWidth="1"/>
    <col min="2058" max="2058" width="13" style="484" customWidth="1"/>
    <col min="2059" max="2059" width="8.85546875" style="484" customWidth="1"/>
    <col min="2060" max="2060" width="9.85546875" style="484" customWidth="1"/>
    <col min="2061" max="2061" width="11.28515625" style="484" customWidth="1"/>
    <col min="2062" max="2062" width="12.140625" style="484" customWidth="1"/>
    <col min="2063" max="2063" width="9.42578125" style="484" customWidth="1"/>
    <col min="2064" max="2064" width="9.28515625" style="484" customWidth="1"/>
    <col min="2065" max="2303" width="11.42578125" style="484" customWidth="1"/>
    <col min="2304" max="2305" width="11.42578125" style="484"/>
    <col min="2306" max="2306" width="19.85546875" style="484" customWidth="1"/>
    <col min="2307" max="2307" width="9.7109375" style="484" customWidth="1"/>
    <col min="2308" max="2308" width="12.85546875" style="484" customWidth="1"/>
    <col min="2309" max="2309" width="8.7109375" style="484" customWidth="1"/>
    <col min="2310" max="2310" width="9.42578125" style="484" customWidth="1"/>
    <col min="2311" max="2311" width="12.42578125" style="484" customWidth="1"/>
    <col min="2312" max="2312" width="8.42578125" style="484" customWidth="1"/>
    <col min="2313" max="2313" width="10" style="484" customWidth="1"/>
    <col min="2314" max="2314" width="13" style="484" customWidth="1"/>
    <col min="2315" max="2315" width="8.85546875" style="484" customWidth="1"/>
    <col min="2316" max="2316" width="9.85546875" style="484" customWidth="1"/>
    <col min="2317" max="2317" width="11.28515625" style="484" customWidth="1"/>
    <col min="2318" max="2318" width="12.140625" style="484" customWidth="1"/>
    <col min="2319" max="2319" width="9.42578125" style="484" customWidth="1"/>
    <col min="2320" max="2320" width="9.28515625" style="484" customWidth="1"/>
    <col min="2321" max="2559" width="11.42578125" style="484" customWidth="1"/>
    <col min="2560" max="2561" width="11.42578125" style="484"/>
    <col min="2562" max="2562" width="19.85546875" style="484" customWidth="1"/>
    <col min="2563" max="2563" width="9.7109375" style="484" customWidth="1"/>
    <col min="2564" max="2564" width="12.85546875" style="484" customWidth="1"/>
    <col min="2565" max="2565" width="8.7109375" style="484" customWidth="1"/>
    <col min="2566" max="2566" width="9.42578125" style="484" customWidth="1"/>
    <col min="2567" max="2567" width="12.42578125" style="484" customWidth="1"/>
    <col min="2568" max="2568" width="8.42578125" style="484" customWidth="1"/>
    <col min="2569" max="2569" width="10" style="484" customWidth="1"/>
    <col min="2570" max="2570" width="13" style="484" customWidth="1"/>
    <col min="2571" max="2571" width="8.85546875" style="484" customWidth="1"/>
    <col min="2572" max="2572" width="9.85546875" style="484" customWidth="1"/>
    <col min="2573" max="2573" width="11.28515625" style="484" customWidth="1"/>
    <col min="2574" max="2574" width="12.140625" style="484" customWidth="1"/>
    <col min="2575" max="2575" width="9.42578125" style="484" customWidth="1"/>
    <col min="2576" max="2576" width="9.28515625" style="484" customWidth="1"/>
    <col min="2577" max="2815" width="11.42578125" style="484" customWidth="1"/>
    <col min="2816" max="2817" width="11.42578125" style="484"/>
    <col min="2818" max="2818" width="19.85546875" style="484" customWidth="1"/>
    <col min="2819" max="2819" width="9.7109375" style="484" customWidth="1"/>
    <col min="2820" max="2820" width="12.85546875" style="484" customWidth="1"/>
    <col min="2821" max="2821" width="8.7109375" style="484" customWidth="1"/>
    <col min="2822" max="2822" width="9.42578125" style="484" customWidth="1"/>
    <col min="2823" max="2823" width="12.42578125" style="484" customWidth="1"/>
    <col min="2824" max="2824" width="8.42578125" style="484" customWidth="1"/>
    <col min="2825" max="2825" width="10" style="484" customWidth="1"/>
    <col min="2826" max="2826" width="13" style="484" customWidth="1"/>
    <col min="2827" max="2827" width="8.85546875" style="484" customWidth="1"/>
    <col min="2828" max="2828" width="9.85546875" style="484" customWidth="1"/>
    <col min="2829" max="2829" width="11.28515625" style="484" customWidth="1"/>
    <col min="2830" max="2830" width="12.140625" style="484" customWidth="1"/>
    <col min="2831" max="2831" width="9.42578125" style="484" customWidth="1"/>
    <col min="2832" max="2832" width="9.28515625" style="484" customWidth="1"/>
    <col min="2833" max="3071" width="11.42578125" style="484" customWidth="1"/>
    <col min="3072" max="3073" width="11.42578125" style="484"/>
    <col min="3074" max="3074" width="19.85546875" style="484" customWidth="1"/>
    <col min="3075" max="3075" width="9.7109375" style="484" customWidth="1"/>
    <col min="3076" max="3076" width="12.85546875" style="484" customWidth="1"/>
    <col min="3077" max="3077" width="8.7109375" style="484" customWidth="1"/>
    <col min="3078" max="3078" width="9.42578125" style="484" customWidth="1"/>
    <col min="3079" max="3079" width="12.42578125" style="484" customWidth="1"/>
    <col min="3080" max="3080" width="8.42578125" style="484" customWidth="1"/>
    <col min="3081" max="3081" width="10" style="484" customWidth="1"/>
    <col min="3082" max="3082" width="13" style="484" customWidth="1"/>
    <col min="3083" max="3083" width="8.85546875" style="484" customWidth="1"/>
    <col min="3084" max="3084" width="9.85546875" style="484" customWidth="1"/>
    <col min="3085" max="3085" width="11.28515625" style="484" customWidth="1"/>
    <col min="3086" max="3086" width="12.140625" style="484" customWidth="1"/>
    <col min="3087" max="3087" width="9.42578125" style="484" customWidth="1"/>
    <col min="3088" max="3088" width="9.28515625" style="484" customWidth="1"/>
    <col min="3089" max="3327" width="11.42578125" style="484" customWidth="1"/>
    <col min="3328" max="3329" width="11.42578125" style="484"/>
    <col min="3330" max="3330" width="19.85546875" style="484" customWidth="1"/>
    <col min="3331" max="3331" width="9.7109375" style="484" customWidth="1"/>
    <col min="3332" max="3332" width="12.85546875" style="484" customWidth="1"/>
    <col min="3333" max="3333" width="8.7109375" style="484" customWidth="1"/>
    <col min="3334" max="3334" width="9.42578125" style="484" customWidth="1"/>
    <col min="3335" max="3335" width="12.42578125" style="484" customWidth="1"/>
    <col min="3336" max="3336" width="8.42578125" style="484" customWidth="1"/>
    <col min="3337" max="3337" width="10" style="484" customWidth="1"/>
    <col min="3338" max="3338" width="13" style="484" customWidth="1"/>
    <col min="3339" max="3339" width="8.85546875" style="484" customWidth="1"/>
    <col min="3340" max="3340" width="9.85546875" style="484" customWidth="1"/>
    <col min="3341" max="3341" width="11.28515625" style="484" customWidth="1"/>
    <col min="3342" max="3342" width="12.140625" style="484" customWidth="1"/>
    <col min="3343" max="3343" width="9.42578125" style="484" customWidth="1"/>
    <col min="3344" max="3344" width="9.28515625" style="484" customWidth="1"/>
    <col min="3345" max="3583" width="11.42578125" style="484" customWidth="1"/>
    <col min="3584" max="3585" width="11.42578125" style="484"/>
    <col min="3586" max="3586" width="19.85546875" style="484" customWidth="1"/>
    <col min="3587" max="3587" width="9.7109375" style="484" customWidth="1"/>
    <col min="3588" max="3588" width="12.85546875" style="484" customWidth="1"/>
    <col min="3589" max="3589" width="8.7109375" style="484" customWidth="1"/>
    <col min="3590" max="3590" width="9.42578125" style="484" customWidth="1"/>
    <col min="3591" max="3591" width="12.42578125" style="484" customWidth="1"/>
    <col min="3592" max="3592" width="8.42578125" style="484" customWidth="1"/>
    <col min="3593" max="3593" width="10" style="484" customWidth="1"/>
    <col min="3594" max="3594" width="13" style="484" customWidth="1"/>
    <col min="3595" max="3595" width="8.85546875" style="484" customWidth="1"/>
    <col min="3596" max="3596" width="9.85546875" style="484" customWidth="1"/>
    <col min="3597" max="3597" width="11.28515625" style="484" customWidth="1"/>
    <col min="3598" max="3598" width="12.140625" style="484" customWidth="1"/>
    <col min="3599" max="3599" width="9.42578125" style="484" customWidth="1"/>
    <col min="3600" max="3600" width="9.28515625" style="484" customWidth="1"/>
    <col min="3601" max="3839" width="11.42578125" style="484" customWidth="1"/>
    <col min="3840" max="3841" width="11.42578125" style="484"/>
    <col min="3842" max="3842" width="19.85546875" style="484" customWidth="1"/>
    <col min="3843" max="3843" width="9.7109375" style="484" customWidth="1"/>
    <col min="3844" max="3844" width="12.85546875" style="484" customWidth="1"/>
    <col min="3845" max="3845" width="8.7109375" style="484" customWidth="1"/>
    <col min="3846" max="3846" width="9.42578125" style="484" customWidth="1"/>
    <col min="3847" max="3847" width="12.42578125" style="484" customWidth="1"/>
    <col min="3848" max="3848" width="8.42578125" style="484" customWidth="1"/>
    <col min="3849" max="3849" width="10" style="484" customWidth="1"/>
    <col min="3850" max="3850" width="13" style="484" customWidth="1"/>
    <col min="3851" max="3851" width="8.85546875" style="484" customWidth="1"/>
    <col min="3852" max="3852" width="9.85546875" style="484" customWidth="1"/>
    <col min="3853" max="3853" width="11.28515625" style="484" customWidth="1"/>
    <col min="3854" max="3854" width="12.140625" style="484" customWidth="1"/>
    <col min="3855" max="3855" width="9.42578125" style="484" customWidth="1"/>
    <col min="3856" max="3856" width="9.28515625" style="484" customWidth="1"/>
    <col min="3857" max="4095" width="11.42578125" style="484" customWidth="1"/>
    <col min="4096" max="4097" width="11.42578125" style="484"/>
    <col min="4098" max="4098" width="19.85546875" style="484" customWidth="1"/>
    <col min="4099" max="4099" width="9.7109375" style="484" customWidth="1"/>
    <col min="4100" max="4100" width="12.85546875" style="484" customWidth="1"/>
    <col min="4101" max="4101" width="8.7109375" style="484" customWidth="1"/>
    <col min="4102" max="4102" width="9.42578125" style="484" customWidth="1"/>
    <col min="4103" max="4103" width="12.42578125" style="484" customWidth="1"/>
    <col min="4104" max="4104" width="8.42578125" style="484" customWidth="1"/>
    <col min="4105" max="4105" width="10" style="484" customWidth="1"/>
    <col min="4106" max="4106" width="13" style="484" customWidth="1"/>
    <col min="4107" max="4107" width="8.85546875" style="484" customWidth="1"/>
    <col min="4108" max="4108" width="9.85546875" style="484" customWidth="1"/>
    <col min="4109" max="4109" width="11.28515625" style="484" customWidth="1"/>
    <col min="4110" max="4110" width="12.140625" style="484" customWidth="1"/>
    <col min="4111" max="4111" width="9.42578125" style="484" customWidth="1"/>
    <col min="4112" max="4112" width="9.28515625" style="484" customWidth="1"/>
    <col min="4113" max="4351" width="11.42578125" style="484" customWidth="1"/>
    <col min="4352" max="4353" width="11.42578125" style="484"/>
    <col min="4354" max="4354" width="19.85546875" style="484" customWidth="1"/>
    <col min="4355" max="4355" width="9.7109375" style="484" customWidth="1"/>
    <col min="4356" max="4356" width="12.85546875" style="484" customWidth="1"/>
    <col min="4357" max="4357" width="8.7109375" style="484" customWidth="1"/>
    <col min="4358" max="4358" width="9.42578125" style="484" customWidth="1"/>
    <col min="4359" max="4359" width="12.42578125" style="484" customWidth="1"/>
    <col min="4360" max="4360" width="8.42578125" style="484" customWidth="1"/>
    <col min="4361" max="4361" width="10" style="484" customWidth="1"/>
    <col min="4362" max="4362" width="13" style="484" customWidth="1"/>
    <col min="4363" max="4363" width="8.85546875" style="484" customWidth="1"/>
    <col min="4364" max="4364" width="9.85546875" style="484" customWidth="1"/>
    <col min="4365" max="4365" width="11.28515625" style="484" customWidth="1"/>
    <col min="4366" max="4366" width="12.140625" style="484" customWidth="1"/>
    <col min="4367" max="4367" width="9.42578125" style="484" customWidth="1"/>
    <col min="4368" max="4368" width="9.28515625" style="484" customWidth="1"/>
    <col min="4369" max="4607" width="11.42578125" style="484" customWidth="1"/>
    <col min="4608" max="4609" width="11.42578125" style="484"/>
    <col min="4610" max="4610" width="19.85546875" style="484" customWidth="1"/>
    <col min="4611" max="4611" width="9.7109375" style="484" customWidth="1"/>
    <col min="4612" max="4612" width="12.85546875" style="484" customWidth="1"/>
    <col min="4613" max="4613" width="8.7109375" style="484" customWidth="1"/>
    <col min="4614" max="4614" width="9.42578125" style="484" customWidth="1"/>
    <col min="4615" max="4615" width="12.42578125" style="484" customWidth="1"/>
    <col min="4616" max="4616" width="8.42578125" style="484" customWidth="1"/>
    <col min="4617" max="4617" width="10" style="484" customWidth="1"/>
    <col min="4618" max="4618" width="13" style="484" customWidth="1"/>
    <col min="4619" max="4619" width="8.85546875" style="484" customWidth="1"/>
    <col min="4620" max="4620" width="9.85546875" style="484" customWidth="1"/>
    <col min="4621" max="4621" width="11.28515625" style="484" customWidth="1"/>
    <col min="4622" max="4622" width="12.140625" style="484" customWidth="1"/>
    <col min="4623" max="4623" width="9.42578125" style="484" customWidth="1"/>
    <col min="4624" max="4624" width="9.28515625" style="484" customWidth="1"/>
    <col min="4625" max="4863" width="11.42578125" style="484" customWidth="1"/>
    <col min="4864" max="4865" width="11.42578125" style="484"/>
    <col min="4866" max="4866" width="19.85546875" style="484" customWidth="1"/>
    <col min="4867" max="4867" width="9.7109375" style="484" customWidth="1"/>
    <col min="4868" max="4868" width="12.85546875" style="484" customWidth="1"/>
    <col min="4869" max="4869" width="8.7109375" style="484" customWidth="1"/>
    <col min="4870" max="4870" width="9.42578125" style="484" customWidth="1"/>
    <col min="4871" max="4871" width="12.42578125" style="484" customWidth="1"/>
    <col min="4872" max="4872" width="8.42578125" style="484" customWidth="1"/>
    <col min="4873" max="4873" width="10" style="484" customWidth="1"/>
    <col min="4874" max="4874" width="13" style="484" customWidth="1"/>
    <col min="4875" max="4875" width="8.85546875" style="484" customWidth="1"/>
    <col min="4876" max="4876" width="9.85546875" style="484" customWidth="1"/>
    <col min="4877" max="4877" width="11.28515625" style="484" customWidth="1"/>
    <col min="4878" max="4878" width="12.140625" style="484" customWidth="1"/>
    <col min="4879" max="4879" width="9.42578125" style="484" customWidth="1"/>
    <col min="4880" max="4880" width="9.28515625" style="484" customWidth="1"/>
    <col min="4881" max="5119" width="11.42578125" style="484" customWidth="1"/>
    <col min="5120" max="5121" width="11.42578125" style="484"/>
    <col min="5122" max="5122" width="19.85546875" style="484" customWidth="1"/>
    <col min="5123" max="5123" width="9.7109375" style="484" customWidth="1"/>
    <col min="5124" max="5124" width="12.85546875" style="484" customWidth="1"/>
    <col min="5125" max="5125" width="8.7109375" style="484" customWidth="1"/>
    <col min="5126" max="5126" width="9.42578125" style="484" customWidth="1"/>
    <col min="5127" max="5127" width="12.42578125" style="484" customWidth="1"/>
    <col min="5128" max="5128" width="8.42578125" style="484" customWidth="1"/>
    <col min="5129" max="5129" width="10" style="484" customWidth="1"/>
    <col min="5130" max="5130" width="13" style="484" customWidth="1"/>
    <col min="5131" max="5131" width="8.85546875" style="484" customWidth="1"/>
    <col min="5132" max="5132" width="9.85546875" style="484" customWidth="1"/>
    <col min="5133" max="5133" width="11.28515625" style="484" customWidth="1"/>
    <col min="5134" max="5134" width="12.140625" style="484" customWidth="1"/>
    <col min="5135" max="5135" width="9.42578125" style="484" customWidth="1"/>
    <col min="5136" max="5136" width="9.28515625" style="484" customWidth="1"/>
    <col min="5137" max="5375" width="11.42578125" style="484" customWidth="1"/>
    <col min="5376" max="5377" width="11.42578125" style="484"/>
    <col min="5378" max="5378" width="19.85546875" style="484" customWidth="1"/>
    <col min="5379" max="5379" width="9.7109375" style="484" customWidth="1"/>
    <col min="5380" max="5380" width="12.85546875" style="484" customWidth="1"/>
    <col min="5381" max="5381" width="8.7109375" style="484" customWidth="1"/>
    <col min="5382" max="5382" width="9.42578125" style="484" customWidth="1"/>
    <col min="5383" max="5383" width="12.42578125" style="484" customWidth="1"/>
    <col min="5384" max="5384" width="8.42578125" style="484" customWidth="1"/>
    <col min="5385" max="5385" width="10" style="484" customWidth="1"/>
    <col min="5386" max="5386" width="13" style="484" customWidth="1"/>
    <col min="5387" max="5387" width="8.85546875" style="484" customWidth="1"/>
    <col min="5388" max="5388" width="9.85546875" style="484" customWidth="1"/>
    <col min="5389" max="5389" width="11.28515625" style="484" customWidth="1"/>
    <col min="5390" max="5390" width="12.140625" style="484" customWidth="1"/>
    <col min="5391" max="5391" width="9.42578125" style="484" customWidth="1"/>
    <col min="5392" max="5392" width="9.28515625" style="484" customWidth="1"/>
    <col min="5393" max="5631" width="11.42578125" style="484" customWidth="1"/>
    <col min="5632" max="5633" width="11.42578125" style="484"/>
    <col min="5634" max="5634" width="19.85546875" style="484" customWidth="1"/>
    <col min="5635" max="5635" width="9.7109375" style="484" customWidth="1"/>
    <col min="5636" max="5636" width="12.85546875" style="484" customWidth="1"/>
    <col min="5637" max="5637" width="8.7109375" style="484" customWidth="1"/>
    <col min="5638" max="5638" width="9.42578125" style="484" customWidth="1"/>
    <col min="5639" max="5639" width="12.42578125" style="484" customWidth="1"/>
    <col min="5640" max="5640" width="8.42578125" style="484" customWidth="1"/>
    <col min="5641" max="5641" width="10" style="484" customWidth="1"/>
    <col min="5642" max="5642" width="13" style="484" customWidth="1"/>
    <col min="5643" max="5643" width="8.85546875" style="484" customWidth="1"/>
    <col min="5644" max="5644" width="9.85546875" style="484" customWidth="1"/>
    <col min="5645" max="5645" width="11.28515625" style="484" customWidth="1"/>
    <col min="5646" max="5646" width="12.140625" style="484" customWidth="1"/>
    <col min="5647" max="5647" width="9.42578125" style="484" customWidth="1"/>
    <col min="5648" max="5648" width="9.28515625" style="484" customWidth="1"/>
    <col min="5649" max="5887" width="11.42578125" style="484" customWidth="1"/>
    <col min="5888" max="5889" width="11.42578125" style="484"/>
    <col min="5890" max="5890" width="19.85546875" style="484" customWidth="1"/>
    <col min="5891" max="5891" width="9.7109375" style="484" customWidth="1"/>
    <col min="5892" max="5892" width="12.85546875" style="484" customWidth="1"/>
    <col min="5893" max="5893" width="8.7109375" style="484" customWidth="1"/>
    <col min="5894" max="5894" width="9.42578125" style="484" customWidth="1"/>
    <col min="5895" max="5895" width="12.42578125" style="484" customWidth="1"/>
    <col min="5896" max="5896" width="8.42578125" style="484" customWidth="1"/>
    <col min="5897" max="5897" width="10" style="484" customWidth="1"/>
    <col min="5898" max="5898" width="13" style="484" customWidth="1"/>
    <col min="5899" max="5899" width="8.85546875" style="484" customWidth="1"/>
    <col min="5900" max="5900" width="9.85546875" style="484" customWidth="1"/>
    <col min="5901" max="5901" width="11.28515625" style="484" customWidth="1"/>
    <col min="5902" max="5902" width="12.140625" style="484" customWidth="1"/>
    <col min="5903" max="5903" width="9.42578125" style="484" customWidth="1"/>
    <col min="5904" max="5904" width="9.28515625" style="484" customWidth="1"/>
    <col min="5905" max="6143" width="11.42578125" style="484" customWidth="1"/>
    <col min="6144" max="6145" width="11.42578125" style="484"/>
    <col min="6146" max="6146" width="19.85546875" style="484" customWidth="1"/>
    <col min="6147" max="6147" width="9.7109375" style="484" customWidth="1"/>
    <col min="6148" max="6148" width="12.85546875" style="484" customWidth="1"/>
    <col min="6149" max="6149" width="8.7109375" style="484" customWidth="1"/>
    <col min="6150" max="6150" width="9.42578125" style="484" customWidth="1"/>
    <col min="6151" max="6151" width="12.42578125" style="484" customWidth="1"/>
    <col min="6152" max="6152" width="8.42578125" style="484" customWidth="1"/>
    <col min="6153" max="6153" width="10" style="484" customWidth="1"/>
    <col min="6154" max="6154" width="13" style="484" customWidth="1"/>
    <col min="6155" max="6155" width="8.85546875" style="484" customWidth="1"/>
    <col min="6156" max="6156" width="9.85546875" style="484" customWidth="1"/>
    <col min="6157" max="6157" width="11.28515625" style="484" customWidth="1"/>
    <col min="6158" max="6158" width="12.140625" style="484" customWidth="1"/>
    <col min="6159" max="6159" width="9.42578125" style="484" customWidth="1"/>
    <col min="6160" max="6160" width="9.28515625" style="484" customWidth="1"/>
    <col min="6161" max="6399" width="11.42578125" style="484" customWidth="1"/>
    <col min="6400" max="6401" width="11.42578125" style="484"/>
    <col min="6402" max="6402" width="19.85546875" style="484" customWidth="1"/>
    <col min="6403" max="6403" width="9.7109375" style="484" customWidth="1"/>
    <col min="6404" max="6404" width="12.85546875" style="484" customWidth="1"/>
    <col min="6405" max="6405" width="8.7109375" style="484" customWidth="1"/>
    <col min="6406" max="6406" width="9.42578125" style="484" customWidth="1"/>
    <col min="6407" max="6407" width="12.42578125" style="484" customWidth="1"/>
    <col min="6408" max="6408" width="8.42578125" style="484" customWidth="1"/>
    <col min="6409" max="6409" width="10" style="484" customWidth="1"/>
    <col min="6410" max="6410" width="13" style="484" customWidth="1"/>
    <col min="6411" max="6411" width="8.85546875" style="484" customWidth="1"/>
    <col min="6412" max="6412" width="9.85546875" style="484" customWidth="1"/>
    <col min="6413" max="6413" width="11.28515625" style="484" customWidth="1"/>
    <col min="6414" max="6414" width="12.140625" style="484" customWidth="1"/>
    <col min="6415" max="6415" width="9.42578125" style="484" customWidth="1"/>
    <col min="6416" max="6416" width="9.28515625" style="484" customWidth="1"/>
    <col min="6417" max="6655" width="11.42578125" style="484" customWidth="1"/>
    <col min="6656" max="6657" width="11.42578125" style="484"/>
    <col min="6658" max="6658" width="19.85546875" style="484" customWidth="1"/>
    <col min="6659" max="6659" width="9.7109375" style="484" customWidth="1"/>
    <col min="6660" max="6660" width="12.85546875" style="484" customWidth="1"/>
    <col min="6661" max="6661" width="8.7109375" style="484" customWidth="1"/>
    <col min="6662" max="6662" width="9.42578125" style="484" customWidth="1"/>
    <col min="6663" max="6663" width="12.42578125" style="484" customWidth="1"/>
    <col min="6664" max="6664" width="8.42578125" style="484" customWidth="1"/>
    <col min="6665" max="6665" width="10" style="484" customWidth="1"/>
    <col min="6666" max="6666" width="13" style="484" customWidth="1"/>
    <col min="6667" max="6667" width="8.85546875" style="484" customWidth="1"/>
    <col min="6668" max="6668" width="9.85546875" style="484" customWidth="1"/>
    <col min="6669" max="6669" width="11.28515625" style="484" customWidth="1"/>
    <col min="6670" max="6670" width="12.140625" style="484" customWidth="1"/>
    <col min="6671" max="6671" width="9.42578125" style="484" customWidth="1"/>
    <col min="6672" max="6672" width="9.28515625" style="484" customWidth="1"/>
    <col min="6673" max="6911" width="11.42578125" style="484" customWidth="1"/>
    <col min="6912" max="6913" width="11.42578125" style="484"/>
    <col min="6914" max="6914" width="19.85546875" style="484" customWidth="1"/>
    <col min="6915" max="6915" width="9.7109375" style="484" customWidth="1"/>
    <col min="6916" max="6916" width="12.85546875" style="484" customWidth="1"/>
    <col min="6917" max="6917" width="8.7109375" style="484" customWidth="1"/>
    <col min="6918" max="6918" width="9.42578125" style="484" customWidth="1"/>
    <col min="6919" max="6919" width="12.42578125" style="484" customWidth="1"/>
    <col min="6920" max="6920" width="8.42578125" style="484" customWidth="1"/>
    <col min="6921" max="6921" width="10" style="484" customWidth="1"/>
    <col min="6922" max="6922" width="13" style="484" customWidth="1"/>
    <col min="6923" max="6923" width="8.85546875" style="484" customWidth="1"/>
    <col min="6924" max="6924" width="9.85546875" style="484" customWidth="1"/>
    <col min="6925" max="6925" width="11.28515625" style="484" customWidth="1"/>
    <col min="6926" max="6926" width="12.140625" style="484" customWidth="1"/>
    <col min="6927" max="6927" width="9.42578125" style="484" customWidth="1"/>
    <col min="6928" max="6928" width="9.28515625" style="484" customWidth="1"/>
    <col min="6929" max="7167" width="11.42578125" style="484" customWidth="1"/>
    <col min="7168" max="7169" width="11.42578125" style="484"/>
    <col min="7170" max="7170" width="19.85546875" style="484" customWidth="1"/>
    <col min="7171" max="7171" width="9.7109375" style="484" customWidth="1"/>
    <col min="7172" max="7172" width="12.85546875" style="484" customWidth="1"/>
    <col min="7173" max="7173" width="8.7109375" style="484" customWidth="1"/>
    <col min="7174" max="7174" width="9.42578125" style="484" customWidth="1"/>
    <col min="7175" max="7175" width="12.42578125" style="484" customWidth="1"/>
    <col min="7176" max="7176" width="8.42578125" style="484" customWidth="1"/>
    <col min="7177" max="7177" width="10" style="484" customWidth="1"/>
    <col min="7178" max="7178" width="13" style="484" customWidth="1"/>
    <col min="7179" max="7179" width="8.85546875" style="484" customWidth="1"/>
    <col min="7180" max="7180" width="9.85546875" style="484" customWidth="1"/>
    <col min="7181" max="7181" width="11.28515625" style="484" customWidth="1"/>
    <col min="7182" max="7182" width="12.140625" style="484" customWidth="1"/>
    <col min="7183" max="7183" width="9.42578125" style="484" customWidth="1"/>
    <col min="7184" max="7184" width="9.28515625" style="484" customWidth="1"/>
    <col min="7185" max="7423" width="11.42578125" style="484" customWidth="1"/>
    <col min="7424" max="7425" width="11.42578125" style="484"/>
    <col min="7426" max="7426" width="19.85546875" style="484" customWidth="1"/>
    <col min="7427" max="7427" width="9.7109375" style="484" customWidth="1"/>
    <col min="7428" max="7428" width="12.85546875" style="484" customWidth="1"/>
    <col min="7429" max="7429" width="8.7109375" style="484" customWidth="1"/>
    <col min="7430" max="7430" width="9.42578125" style="484" customWidth="1"/>
    <col min="7431" max="7431" width="12.42578125" style="484" customWidth="1"/>
    <col min="7432" max="7432" width="8.42578125" style="484" customWidth="1"/>
    <col min="7433" max="7433" width="10" style="484" customWidth="1"/>
    <col min="7434" max="7434" width="13" style="484" customWidth="1"/>
    <col min="7435" max="7435" width="8.85546875" style="484" customWidth="1"/>
    <col min="7436" max="7436" width="9.85546875" style="484" customWidth="1"/>
    <col min="7437" max="7437" width="11.28515625" style="484" customWidth="1"/>
    <col min="7438" max="7438" width="12.140625" style="484" customWidth="1"/>
    <col min="7439" max="7439" width="9.42578125" style="484" customWidth="1"/>
    <col min="7440" max="7440" width="9.28515625" style="484" customWidth="1"/>
    <col min="7441" max="7679" width="11.42578125" style="484" customWidth="1"/>
    <col min="7680" max="7681" width="11.42578125" style="484"/>
    <col min="7682" max="7682" width="19.85546875" style="484" customWidth="1"/>
    <col min="7683" max="7683" width="9.7109375" style="484" customWidth="1"/>
    <col min="7684" max="7684" width="12.85546875" style="484" customWidth="1"/>
    <col min="7685" max="7685" width="8.7109375" style="484" customWidth="1"/>
    <col min="7686" max="7686" width="9.42578125" style="484" customWidth="1"/>
    <col min="7687" max="7687" width="12.42578125" style="484" customWidth="1"/>
    <col min="7688" max="7688" width="8.42578125" style="484" customWidth="1"/>
    <col min="7689" max="7689" width="10" style="484" customWidth="1"/>
    <col min="7690" max="7690" width="13" style="484" customWidth="1"/>
    <col min="7691" max="7691" width="8.85546875" style="484" customWidth="1"/>
    <col min="7692" max="7692" width="9.85546875" style="484" customWidth="1"/>
    <col min="7693" max="7693" width="11.28515625" style="484" customWidth="1"/>
    <col min="7694" max="7694" width="12.140625" style="484" customWidth="1"/>
    <col min="7695" max="7695" width="9.42578125" style="484" customWidth="1"/>
    <col min="7696" max="7696" width="9.28515625" style="484" customWidth="1"/>
    <col min="7697" max="7935" width="11.42578125" style="484" customWidth="1"/>
    <col min="7936" max="7937" width="11.42578125" style="484"/>
    <col min="7938" max="7938" width="19.85546875" style="484" customWidth="1"/>
    <col min="7939" max="7939" width="9.7109375" style="484" customWidth="1"/>
    <col min="7940" max="7940" width="12.85546875" style="484" customWidth="1"/>
    <col min="7941" max="7941" width="8.7109375" style="484" customWidth="1"/>
    <col min="7942" max="7942" width="9.42578125" style="484" customWidth="1"/>
    <col min="7943" max="7943" width="12.42578125" style="484" customWidth="1"/>
    <col min="7944" max="7944" width="8.42578125" style="484" customWidth="1"/>
    <col min="7945" max="7945" width="10" style="484" customWidth="1"/>
    <col min="7946" max="7946" width="13" style="484" customWidth="1"/>
    <col min="7947" max="7947" width="8.85546875" style="484" customWidth="1"/>
    <col min="7948" max="7948" width="9.85546875" style="484" customWidth="1"/>
    <col min="7949" max="7949" width="11.28515625" style="484" customWidth="1"/>
    <col min="7950" max="7950" width="12.140625" style="484" customWidth="1"/>
    <col min="7951" max="7951" width="9.42578125" style="484" customWidth="1"/>
    <col min="7952" max="7952" width="9.28515625" style="484" customWidth="1"/>
    <col min="7953" max="8191" width="11.42578125" style="484" customWidth="1"/>
    <col min="8192" max="8193" width="11.42578125" style="484"/>
    <col min="8194" max="8194" width="19.85546875" style="484" customWidth="1"/>
    <col min="8195" max="8195" width="9.7109375" style="484" customWidth="1"/>
    <col min="8196" max="8196" width="12.85546875" style="484" customWidth="1"/>
    <col min="8197" max="8197" width="8.7109375" style="484" customWidth="1"/>
    <col min="8198" max="8198" width="9.42578125" style="484" customWidth="1"/>
    <col min="8199" max="8199" width="12.42578125" style="484" customWidth="1"/>
    <col min="8200" max="8200" width="8.42578125" style="484" customWidth="1"/>
    <col min="8201" max="8201" width="10" style="484" customWidth="1"/>
    <col min="8202" max="8202" width="13" style="484" customWidth="1"/>
    <col min="8203" max="8203" width="8.85546875" style="484" customWidth="1"/>
    <col min="8204" max="8204" width="9.85546875" style="484" customWidth="1"/>
    <col min="8205" max="8205" width="11.28515625" style="484" customWidth="1"/>
    <col min="8206" max="8206" width="12.140625" style="484" customWidth="1"/>
    <col min="8207" max="8207" width="9.42578125" style="484" customWidth="1"/>
    <col min="8208" max="8208" width="9.28515625" style="484" customWidth="1"/>
    <col min="8209" max="8447" width="11.42578125" style="484" customWidth="1"/>
    <col min="8448" max="8449" width="11.42578125" style="484"/>
    <col min="8450" max="8450" width="19.85546875" style="484" customWidth="1"/>
    <col min="8451" max="8451" width="9.7109375" style="484" customWidth="1"/>
    <col min="8452" max="8452" width="12.85546875" style="484" customWidth="1"/>
    <col min="8453" max="8453" width="8.7109375" style="484" customWidth="1"/>
    <col min="8454" max="8454" width="9.42578125" style="484" customWidth="1"/>
    <col min="8455" max="8455" width="12.42578125" style="484" customWidth="1"/>
    <col min="8456" max="8456" width="8.42578125" style="484" customWidth="1"/>
    <col min="8457" max="8457" width="10" style="484" customWidth="1"/>
    <col min="8458" max="8458" width="13" style="484" customWidth="1"/>
    <col min="8459" max="8459" width="8.85546875" style="484" customWidth="1"/>
    <col min="8460" max="8460" width="9.85546875" style="484" customWidth="1"/>
    <col min="8461" max="8461" width="11.28515625" style="484" customWidth="1"/>
    <col min="8462" max="8462" width="12.140625" style="484" customWidth="1"/>
    <col min="8463" max="8463" width="9.42578125" style="484" customWidth="1"/>
    <col min="8464" max="8464" width="9.28515625" style="484" customWidth="1"/>
    <col min="8465" max="8703" width="11.42578125" style="484" customWidth="1"/>
    <col min="8704" max="8705" width="11.42578125" style="484"/>
    <col min="8706" max="8706" width="19.85546875" style="484" customWidth="1"/>
    <col min="8707" max="8707" width="9.7109375" style="484" customWidth="1"/>
    <col min="8708" max="8708" width="12.85546875" style="484" customWidth="1"/>
    <col min="8709" max="8709" width="8.7109375" style="484" customWidth="1"/>
    <col min="8710" max="8710" width="9.42578125" style="484" customWidth="1"/>
    <col min="8711" max="8711" width="12.42578125" style="484" customWidth="1"/>
    <col min="8712" max="8712" width="8.42578125" style="484" customWidth="1"/>
    <col min="8713" max="8713" width="10" style="484" customWidth="1"/>
    <col min="8714" max="8714" width="13" style="484" customWidth="1"/>
    <col min="8715" max="8715" width="8.85546875" style="484" customWidth="1"/>
    <col min="8716" max="8716" width="9.85546875" style="484" customWidth="1"/>
    <col min="8717" max="8717" width="11.28515625" style="484" customWidth="1"/>
    <col min="8718" max="8718" width="12.140625" style="484" customWidth="1"/>
    <col min="8719" max="8719" width="9.42578125" style="484" customWidth="1"/>
    <col min="8720" max="8720" width="9.28515625" style="484" customWidth="1"/>
    <col min="8721" max="8959" width="11.42578125" style="484" customWidth="1"/>
    <col min="8960" max="8961" width="11.42578125" style="484"/>
    <col min="8962" max="8962" width="19.85546875" style="484" customWidth="1"/>
    <col min="8963" max="8963" width="9.7109375" style="484" customWidth="1"/>
    <col min="8964" max="8964" width="12.85546875" style="484" customWidth="1"/>
    <col min="8965" max="8965" width="8.7109375" style="484" customWidth="1"/>
    <col min="8966" max="8966" width="9.42578125" style="484" customWidth="1"/>
    <col min="8967" max="8967" width="12.42578125" style="484" customWidth="1"/>
    <col min="8968" max="8968" width="8.42578125" style="484" customWidth="1"/>
    <col min="8969" max="8969" width="10" style="484" customWidth="1"/>
    <col min="8970" max="8970" width="13" style="484" customWidth="1"/>
    <col min="8971" max="8971" width="8.85546875" style="484" customWidth="1"/>
    <col min="8972" max="8972" width="9.85546875" style="484" customWidth="1"/>
    <col min="8973" max="8973" width="11.28515625" style="484" customWidth="1"/>
    <col min="8974" max="8974" width="12.140625" style="484" customWidth="1"/>
    <col min="8975" max="8975" width="9.42578125" style="484" customWidth="1"/>
    <col min="8976" max="8976" width="9.28515625" style="484" customWidth="1"/>
    <col min="8977" max="9215" width="11.42578125" style="484" customWidth="1"/>
    <col min="9216" max="9217" width="11.42578125" style="484"/>
    <col min="9218" max="9218" width="19.85546875" style="484" customWidth="1"/>
    <col min="9219" max="9219" width="9.7109375" style="484" customWidth="1"/>
    <col min="9220" max="9220" width="12.85546875" style="484" customWidth="1"/>
    <col min="9221" max="9221" width="8.7109375" style="484" customWidth="1"/>
    <col min="9222" max="9222" width="9.42578125" style="484" customWidth="1"/>
    <col min="9223" max="9223" width="12.42578125" style="484" customWidth="1"/>
    <col min="9224" max="9224" width="8.42578125" style="484" customWidth="1"/>
    <col min="9225" max="9225" width="10" style="484" customWidth="1"/>
    <col min="9226" max="9226" width="13" style="484" customWidth="1"/>
    <col min="9227" max="9227" width="8.85546875" style="484" customWidth="1"/>
    <col min="9228" max="9228" width="9.85546875" style="484" customWidth="1"/>
    <col min="9229" max="9229" width="11.28515625" style="484" customWidth="1"/>
    <col min="9230" max="9230" width="12.140625" style="484" customWidth="1"/>
    <col min="9231" max="9231" width="9.42578125" style="484" customWidth="1"/>
    <col min="9232" max="9232" width="9.28515625" style="484" customWidth="1"/>
    <col min="9233" max="9471" width="11.42578125" style="484" customWidth="1"/>
    <col min="9472" max="9473" width="11.42578125" style="484"/>
    <col min="9474" max="9474" width="19.85546875" style="484" customWidth="1"/>
    <col min="9475" max="9475" width="9.7109375" style="484" customWidth="1"/>
    <col min="9476" max="9476" width="12.85546875" style="484" customWidth="1"/>
    <col min="9477" max="9477" width="8.7109375" style="484" customWidth="1"/>
    <col min="9478" max="9478" width="9.42578125" style="484" customWidth="1"/>
    <col min="9479" max="9479" width="12.42578125" style="484" customWidth="1"/>
    <col min="9480" max="9480" width="8.42578125" style="484" customWidth="1"/>
    <col min="9481" max="9481" width="10" style="484" customWidth="1"/>
    <col min="9482" max="9482" width="13" style="484" customWidth="1"/>
    <col min="9483" max="9483" width="8.85546875" style="484" customWidth="1"/>
    <col min="9484" max="9484" width="9.85546875" style="484" customWidth="1"/>
    <col min="9485" max="9485" width="11.28515625" style="484" customWidth="1"/>
    <col min="9486" max="9486" width="12.140625" style="484" customWidth="1"/>
    <col min="9487" max="9487" width="9.42578125" style="484" customWidth="1"/>
    <col min="9488" max="9488" width="9.28515625" style="484" customWidth="1"/>
    <col min="9489" max="9727" width="11.42578125" style="484" customWidth="1"/>
    <col min="9728" max="9729" width="11.42578125" style="484"/>
    <col min="9730" max="9730" width="19.85546875" style="484" customWidth="1"/>
    <col min="9731" max="9731" width="9.7109375" style="484" customWidth="1"/>
    <col min="9732" max="9732" width="12.85546875" style="484" customWidth="1"/>
    <col min="9733" max="9733" width="8.7109375" style="484" customWidth="1"/>
    <col min="9734" max="9734" width="9.42578125" style="484" customWidth="1"/>
    <col min="9735" max="9735" width="12.42578125" style="484" customWidth="1"/>
    <col min="9736" max="9736" width="8.42578125" style="484" customWidth="1"/>
    <col min="9737" max="9737" width="10" style="484" customWidth="1"/>
    <col min="9738" max="9738" width="13" style="484" customWidth="1"/>
    <col min="9739" max="9739" width="8.85546875" style="484" customWidth="1"/>
    <col min="9740" max="9740" width="9.85546875" style="484" customWidth="1"/>
    <col min="9741" max="9741" width="11.28515625" style="484" customWidth="1"/>
    <col min="9742" max="9742" width="12.140625" style="484" customWidth="1"/>
    <col min="9743" max="9743" width="9.42578125" style="484" customWidth="1"/>
    <col min="9744" max="9744" width="9.28515625" style="484" customWidth="1"/>
    <col min="9745" max="9983" width="11.42578125" style="484" customWidth="1"/>
    <col min="9984" max="9985" width="11.42578125" style="484"/>
    <col min="9986" max="9986" width="19.85546875" style="484" customWidth="1"/>
    <col min="9987" max="9987" width="9.7109375" style="484" customWidth="1"/>
    <col min="9988" max="9988" width="12.85546875" style="484" customWidth="1"/>
    <col min="9989" max="9989" width="8.7109375" style="484" customWidth="1"/>
    <col min="9990" max="9990" width="9.42578125" style="484" customWidth="1"/>
    <col min="9991" max="9991" width="12.42578125" style="484" customWidth="1"/>
    <col min="9992" max="9992" width="8.42578125" style="484" customWidth="1"/>
    <col min="9993" max="9993" width="10" style="484" customWidth="1"/>
    <col min="9994" max="9994" width="13" style="484" customWidth="1"/>
    <col min="9995" max="9995" width="8.85546875" style="484" customWidth="1"/>
    <col min="9996" max="9996" width="9.85546875" style="484" customWidth="1"/>
    <col min="9997" max="9997" width="11.28515625" style="484" customWidth="1"/>
    <col min="9998" max="9998" width="12.140625" style="484" customWidth="1"/>
    <col min="9999" max="9999" width="9.42578125" style="484" customWidth="1"/>
    <col min="10000" max="10000" width="9.28515625" style="484" customWidth="1"/>
    <col min="10001" max="10239" width="11.42578125" style="484" customWidth="1"/>
    <col min="10240" max="10241" width="11.42578125" style="484"/>
    <col min="10242" max="10242" width="19.85546875" style="484" customWidth="1"/>
    <col min="10243" max="10243" width="9.7109375" style="484" customWidth="1"/>
    <col min="10244" max="10244" width="12.85546875" style="484" customWidth="1"/>
    <col min="10245" max="10245" width="8.7109375" style="484" customWidth="1"/>
    <col min="10246" max="10246" width="9.42578125" style="484" customWidth="1"/>
    <col min="10247" max="10247" width="12.42578125" style="484" customWidth="1"/>
    <col min="10248" max="10248" width="8.42578125" style="484" customWidth="1"/>
    <col min="10249" max="10249" width="10" style="484" customWidth="1"/>
    <col min="10250" max="10250" width="13" style="484" customWidth="1"/>
    <col min="10251" max="10251" width="8.85546875" style="484" customWidth="1"/>
    <col min="10252" max="10252" width="9.85546875" style="484" customWidth="1"/>
    <col min="10253" max="10253" width="11.28515625" style="484" customWidth="1"/>
    <col min="10254" max="10254" width="12.140625" style="484" customWidth="1"/>
    <col min="10255" max="10255" width="9.42578125" style="484" customWidth="1"/>
    <col min="10256" max="10256" width="9.28515625" style="484" customWidth="1"/>
    <col min="10257" max="10495" width="11.42578125" style="484" customWidth="1"/>
    <col min="10496" max="10497" width="11.42578125" style="484"/>
    <col min="10498" max="10498" width="19.85546875" style="484" customWidth="1"/>
    <col min="10499" max="10499" width="9.7109375" style="484" customWidth="1"/>
    <col min="10500" max="10500" width="12.85546875" style="484" customWidth="1"/>
    <col min="10501" max="10501" width="8.7109375" style="484" customWidth="1"/>
    <col min="10502" max="10502" width="9.42578125" style="484" customWidth="1"/>
    <col min="10503" max="10503" width="12.42578125" style="484" customWidth="1"/>
    <col min="10504" max="10504" width="8.42578125" style="484" customWidth="1"/>
    <col min="10505" max="10505" width="10" style="484" customWidth="1"/>
    <col min="10506" max="10506" width="13" style="484" customWidth="1"/>
    <col min="10507" max="10507" width="8.85546875" style="484" customWidth="1"/>
    <col min="10508" max="10508" width="9.85546875" style="484" customWidth="1"/>
    <col min="10509" max="10509" width="11.28515625" style="484" customWidth="1"/>
    <col min="10510" max="10510" width="12.140625" style="484" customWidth="1"/>
    <col min="10511" max="10511" width="9.42578125" style="484" customWidth="1"/>
    <col min="10512" max="10512" width="9.28515625" style="484" customWidth="1"/>
    <col min="10513" max="10751" width="11.42578125" style="484" customWidth="1"/>
    <col min="10752" max="10753" width="11.42578125" style="484"/>
    <col min="10754" max="10754" width="19.85546875" style="484" customWidth="1"/>
    <col min="10755" max="10755" width="9.7109375" style="484" customWidth="1"/>
    <col min="10756" max="10756" width="12.85546875" style="484" customWidth="1"/>
    <col min="10757" max="10757" width="8.7109375" style="484" customWidth="1"/>
    <col min="10758" max="10758" width="9.42578125" style="484" customWidth="1"/>
    <col min="10759" max="10759" width="12.42578125" style="484" customWidth="1"/>
    <col min="10760" max="10760" width="8.42578125" style="484" customWidth="1"/>
    <col min="10761" max="10761" width="10" style="484" customWidth="1"/>
    <col min="10762" max="10762" width="13" style="484" customWidth="1"/>
    <col min="10763" max="10763" width="8.85546875" style="484" customWidth="1"/>
    <col min="10764" max="10764" width="9.85546875" style="484" customWidth="1"/>
    <col min="10765" max="10765" width="11.28515625" style="484" customWidth="1"/>
    <col min="10766" max="10766" width="12.140625" style="484" customWidth="1"/>
    <col min="10767" max="10767" width="9.42578125" style="484" customWidth="1"/>
    <col min="10768" max="10768" width="9.28515625" style="484" customWidth="1"/>
    <col min="10769" max="11007" width="11.42578125" style="484" customWidth="1"/>
    <col min="11008" max="11009" width="11.42578125" style="484"/>
    <col min="11010" max="11010" width="19.85546875" style="484" customWidth="1"/>
    <col min="11011" max="11011" width="9.7109375" style="484" customWidth="1"/>
    <col min="11012" max="11012" width="12.85546875" style="484" customWidth="1"/>
    <col min="11013" max="11013" width="8.7109375" style="484" customWidth="1"/>
    <col min="11014" max="11014" width="9.42578125" style="484" customWidth="1"/>
    <col min="11015" max="11015" width="12.42578125" style="484" customWidth="1"/>
    <col min="11016" max="11016" width="8.42578125" style="484" customWidth="1"/>
    <col min="11017" max="11017" width="10" style="484" customWidth="1"/>
    <col min="11018" max="11018" width="13" style="484" customWidth="1"/>
    <col min="11019" max="11019" width="8.85546875" style="484" customWidth="1"/>
    <col min="11020" max="11020" width="9.85546875" style="484" customWidth="1"/>
    <col min="11021" max="11021" width="11.28515625" style="484" customWidth="1"/>
    <col min="11022" max="11022" width="12.140625" style="484" customWidth="1"/>
    <col min="11023" max="11023" width="9.42578125" style="484" customWidth="1"/>
    <col min="11024" max="11024" width="9.28515625" style="484" customWidth="1"/>
    <col min="11025" max="11263" width="11.42578125" style="484" customWidth="1"/>
    <col min="11264" max="11265" width="11.42578125" style="484"/>
    <col min="11266" max="11266" width="19.85546875" style="484" customWidth="1"/>
    <col min="11267" max="11267" width="9.7109375" style="484" customWidth="1"/>
    <col min="11268" max="11268" width="12.85546875" style="484" customWidth="1"/>
    <col min="11269" max="11269" width="8.7109375" style="484" customWidth="1"/>
    <col min="11270" max="11270" width="9.42578125" style="484" customWidth="1"/>
    <col min="11271" max="11271" width="12.42578125" style="484" customWidth="1"/>
    <col min="11272" max="11272" width="8.42578125" style="484" customWidth="1"/>
    <col min="11273" max="11273" width="10" style="484" customWidth="1"/>
    <col min="11274" max="11274" width="13" style="484" customWidth="1"/>
    <col min="11275" max="11275" width="8.85546875" style="484" customWidth="1"/>
    <col min="11276" max="11276" width="9.85546875" style="484" customWidth="1"/>
    <col min="11277" max="11277" width="11.28515625" style="484" customWidth="1"/>
    <col min="11278" max="11278" width="12.140625" style="484" customWidth="1"/>
    <col min="11279" max="11279" width="9.42578125" style="484" customWidth="1"/>
    <col min="11280" max="11280" width="9.28515625" style="484" customWidth="1"/>
    <col min="11281" max="11519" width="11.42578125" style="484" customWidth="1"/>
    <col min="11520" max="11521" width="11.42578125" style="484"/>
    <col min="11522" max="11522" width="19.85546875" style="484" customWidth="1"/>
    <col min="11523" max="11523" width="9.7109375" style="484" customWidth="1"/>
    <col min="11524" max="11524" width="12.85546875" style="484" customWidth="1"/>
    <col min="11525" max="11525" width="8.7109375" style="484" customWidth="1"/>
    <col min="11526" max="11526" width="9.42578125" style="484" customWidth="1"/>
    <col min="11527" max="11527" width="12.42578125" style="484" customWidth="1"/>
    <col min="11528" max="11528" width="8.42578125" style="484" customWidth="1"/>
    <col min="11529" max="11529" width="10" style="484" customWidth="1"/>
    <col min="11530" max="11530" width="13" style="484" customWidth="1"/>
    <col min="11531" max="11531" width="8.85546875" style="484" customWidth="1"/>
    <col min="11532" max="11532" width="9.85546875" style="484" customWidth="1"/>
    <col min="11533" max="11533" width="11.28515625" style="484" customWidth="1"/>
    <col min="11534" max="11534" width="12.140625" style="484" customWidth="1"/>
    <col min="11535" max="11535" width="9.42578125" style="484" customWidth="1"/>
    <col min="11536" max="11536" width="9.28515625" style="484" customWidth="1"/>
    <col min="11537" max="11775" width="11.42578125" style="484" customWidth="1"/>
    <col min="11776" max="11777" width="11.42578125" style="484"/>
    <col min="11778" max="11778" width="19.85546875" style="484" customWidth="1"/>
    <col min="11779" max="11779" width="9.7109375" style="484" customWidth="1"/>
    <col min="11780" max="11780" width="12.85546875" style="484" customWidth="1"/>
    <col min="11781" max="11781" width="8.7109375" style="484" customWidth="1"/>
    <col min="11782" max="11782" width="9.42578125" style="484" customWidth="1"/>
    <col min="11783" max="11783" width="12.42578125" style="484" customWidth="1"/>
    <col min="11784" max="11784" width="8.42578125" style="484" customWidth="1"/>
    <col min="11785" max="11785" width="10" style="484" customWidth="1"/>
    <col min="11786" max="11786" width="13" style="484" customWidth="1"/>
    <col min="11787" max="11787" width="8.85546875" style="484" customWidth="1"/>
    <col min="11788" max="11788" width="9.85546875" style="484" customWidth="1"/>
    <col min="11789" max="11789" width="11.28515625" style="484" customWidth="1"/>
    <col min="11790" max="11790" width="12.140625" style="484" customWidth="1"/>
    <col min="11791" max="11791" width="9.42578125" style="484" customWidth="1"/>
    <col min="11792" max="11792" width="9.28515625" style="484" customWidth="1"/>
    <col min="11793" max="12031" width="11.42578125" style="484" customWidth="1"/>
    <col min="12032" max="12033" width="11.42578125" style="484"/>
    <col min="12034" max="12034" width="19.85546875" style="484" customWidth="1"/>
    <col min="12035" max="12035" width="9.7109375" style="484" customWidth="1"/>
    <col min="12036" max="12036" width="12.85546875" style="484" customWidth="1"/>
    <col min="12037" max="12037" width="8.7109375" style="484" customWidth="1"/>
    <col min="12038" max="12038" width="9.42578125" style="484" customWidth="1"/>
    <col min="12039" max="12039" width="12.42578125" style="484" customWidth="1"/>
    <col min="12040" max="12040" width="8.42578125" style="484" customWidth="1"/>
    <col min="12041" max="12041" width="10" style="484" customWidth="1"/>
    <col min="12042" max="12042" width="13" style="484" customWidth="1"/>
    <col min="12043" max="12043" width="8.85546875" style="484" customWidth="1"/>
    <col min="12044" max="12044" width="9.85546875" style="484" customWidth="1"/>
    <col min="12045" max="12045" width="11.28515625" style="484" customWidth="1"/>
    <col min="12046" max="12046" width="12.140625" style="484" customWidth="1"/>
    <col min="12047" max="12047" width="9.42578125" style="484" customWidth="1"/>
    <col min="12048" max="12048" width="9.28515625" style="484" customWidth="1"/>
    <col min="12049" max="12287" width="11.42578125" style="484" customWidth="1"/>
    <col min="12288" max="12289" width="11.42578125" style="484"/>
    <col min="12290" max="12290" width="19.85546875" style="484" customWidth="1"/>
    <col min="12291" max="12291" width="9.7109375" style="484" customWidth="1"/>
    <col min="12292" max="12292" width="12.85546875" style="484" customWidth="1"/>
    <col min="12293" max="12293" width="8.7109375" style="484" customWidth="1"/>
    <col min="12294" max="12294" width="9.42578125" style="484" customWidth="1"/>
    <col min="12295" max="12295" width="12.42578125" style="484" customWidth="1"/>
    <col min="12296" max="12296" width="8.42578125" style="484" customWidth="1"/>
    <col min="12297" max="12297" width="10" style="484" customWidth="1"/>
    <col min="12298" max="12298" width="13" style="484" customWidth="1"/>
    <col min="12299" max="12299" width="8.85546875" style="484" customWidth="1"/>
    <col min="12300" max="12300" width="9.85546875" style="484" customWidth="1"/>
    <col min="12301" max="12301" width="11.28515625" style="484" customWidth="1"/>
    <col min="12302" max="12302" width="12.140625" style="484" customWidth="1"/>
    <col min="12303" max="12303" width="9.42578125" style="484" customWidth="1"/>
    <col min="12304" max="12304" width="9.28515625" style="484" customWidth="1"/>
    <col min="12305" max="12543" width="11.42578125" style="484" customWidth="1"/>
    <col min="12544" max="12545" width="11.42578125" style="484"/>
    <col min="12546" max="12546" width="19.85546875" style="484" customWidth="1"/>
    <col min="12547" max="12547" width="9.7109375" style="484" customWidth="1"/>
    <col min="12548" max="12548" width="12.85546875" style="484" customWidth="1"/>
    <col min="12549" max="12549" width="8.7109375" style="484" customWidth="1"/>
    <col min="12550" max="12550" width="9.42578125" style="484" customWidth="1"/>
    <col min="12551" max="12551" width="12.42578125" style="484" customWidth="1"/>
    <col min="12552" max="12552" width="8.42578125" style="484" customWidth="1"/>
    <col min="12553" max="12553" width="10" style="484" customWidth="1"/>
    <col min="12554" max="12554" width="13" style="484" customWidth="1"/>
    <col min="12555" max="12555" width="8.85546875" style="484" customWidth="1"/>
    <col min="12556" max="12556" width="9.85546875" style="484" customWidth="1"/>
    <col min="12557" max="12557" width="11.28515625" style="484" customWidth="1"/>
    <col min="12558" max="12558" width="12.140625" style="484" customWidth="1"/>
    <col min="12559" max="12559" width="9.42578125" style="484" customWidth="1"/>
    <col min="12560" max="12560" width="9.28515625" style="484" customWidth="1"/>
    <col min="12561" max="12799" width="11.42578125" style="484" customWidth="1"/>
    <col min="12800" max="12801" width="11.42578125" style="484"/>
    <col min="12802" max="12802" width="19.85546875" style="484" customWidth="1"/>
    <col min="12803" max="12803" width="9.7109375" style="484" customWidth="1"/>
    <col min="12804" max="12804" width="12.85546875" style="484" customWidth="1"/>
    <col min="12805" max="12805" width="8.7109375" style="484" customWidth="1"/>
    <col min="12806" max="12806" width="9.42578125" style="484" customWidth="1"/>
    <col min="12807" max="12807" width="12.42578125" style="484" customWidth="1"/>
    <col min="12808" max="12808" width="8.42578125" style="484" customWidth="1"/>
    <col min="12809" max="12809" width="10" style="484" customWidth="1"/>
    <col min="12810" max="12810" width="13" style="484" customWidth="1"/>
    <col min="12811" max="12811" width="8.85546875" style="484" customWidth="1"/>
    <col min="12812" max="12812" width="9.85546875" style="484" customWidth="1"/>
    <col min="12813" max="12813" width="11.28515625" style="484" customWidth="1"/>
    <col min="12814" max="12814" width="12.140625" style="484" customWidth="1"/>
    <col min="12815" max="12815" width="9.42578125" style="484" customWidth="1"/>
    <col min="12816" max="12816" width="9.28515625" style="484" customWidth="1"/>
    <col min="12817" max="13055" width="11.42578125" style="484" customWidth="1"/>
    <col min="13056" max="13057" width="11.42578125" style="484"/>
    <col min="13058" max="13058" width="19.85546875" style="484" customWidth="1"/>
    <col min="13059" max="13059" width="9.7109375" style="484" customWidth="1"/>
    <col min="13060" max="13060" width="12.85546875" style="484" customWidth="1"/>
    <col min="13061" max="13061" width="8.7109375" style="484" customWidth="1"/>
    <col min="13062" max="13062" width="9.42578125" style="484" customWidth="1"/>
    <col min="13063" max="13063" width="12.42578125" style="484" customWidth="1"/>
    <col min="13064" max="13064" width="8.42578125" style="484" customWidth="1"/>
    <col min="13065" max="13065" width="10" style="484" customWidth="1"/>
    <col min="13066" max="13066" width="13" style="484" customWidth="1"/>
    <col min="13067" max="13067" width="8.85546875" style="484" customWidth="1"/>
    <col min="13068" max="13068" width="9.85546875" style="484" customWidth="1"/>
    <col min="13069" max="13069" width="11.28515625" style="484" customWidth="1"/>
    <col min="13070" max="13070" width="12.140625" style="484" customWidth="1"/>
    <col min="13071" max="13071" width="9.42578125" style="484" customWidth="1"/>
    <col min="13072" max="13072" width="9.28515625" style="484" customWidth="1"/>
    <col min="13073" max="13311" width="11.42578125" style="484" customWidth="1"/>
    <col min="13312" max="13313" width="11.42578125" style="484"/>
    <col min="13314" max="13314" width="19.85546875" style="484" customWidth="1"/>
    <col min="13315" max="13315" width="9.7109375" style="484" customWidth="1"/>
    <col min="13316" max="13316" width="12.85546875" style="484" customWidth="1"/>
    <col min="13317" max="13317" width="8.7109375" style="484" customWidth="1"/>
    <col min="13318" max="13318" width="9.42578125" style="484" customWidth="1"/>
    <col min="13319" max="13319" width="12.42578125" style="484" customWidth="1"/>
    <col min="13320" max="13320" width="8.42578125" style="484" customWidth="1"/>
    <col min="13321" max="13321" width="10" style="484" customWidth="1"/>
    <col min="13322" max="13322" width="13" style="484" customWidth="1"/>
    <col min="13323" max="13323" width="8.85546875" style="484" customWidth="1"/>
    <col min="13324" max="13324" width="9.85546875" style="484" customWidth="1"/>
    <col min="13325" max="13325" width="11.28515625" style="484" customWidth="1"/>
    <col min="13326" max="13326" width="12.140625" style="484" customWidth="1"/>
    <col min="13327" max="13327" width="9.42578125" style="484" customWidth="1"/>
    <col min="13328" max="13328" width="9.28515625" style="484" customWidth="1"/>
    <col min="13329" max="13567" width="11.42578125" style="484" customWidth="1"/>
    <col min="13568" max="13569" width="11.42578125" style="484"/>
    <col min="13570" max="13570" width="19.85546875" style="484" customWidth="1"/>
    <col min="13571" max="13571" width="9.7109375" style="484" customWidth="1"/>
    <col min="13572" max="13572" width="12.85546875" style="484" customWidth="1"/>
    <col min="13573" max="13573" width="8.7109375" style="484" customWidth="1"/>
    <col min="13574" max="13574" width="9.42578125" style="484" customWidth="1"/>
    <col min="13575" max="13575" width="12.42578125" style="484" customWidth="1"/>
    <col min="13576" max="13576" width="8.42578125" style="484" customWidth="1"/>
    <col min="13577" max="13577" width="10" style="484" customWidth="1"/>
    <col min="13578" max="13578" width="13" style="484" customWidth="1"/>
    <col min="13579" max="13579" width="8.85546875" style="484" customWidth="1"/>
    <col min="13580" max="13580" width="9.85546875" style="484" customWidth="1"/>
    <col min="13581" max="13581" width="11.28515625" style="484" customWidth="1"/>
    <col min="13582" max="13582" width="12.140625" style="484" customWidth="1"/>
    <col min="13583" max="13583" width="9.42578125" style="484" customWidth="1"/>
    <col min="13584" max="13584" width="9.28515625" style="484" customWidth="1"/>
    <col min="13585" max="13823" width="11.42578125" style="484" customWidth="1"/>
    <col min="13824" max="13825" width="11.42578125" style="484"/>
    <col min="13826" max="13826" width="19.85546875" style="484" customWidth="1"/>
    <col min="13827" max="13827" width="9.7109375" style="484" customWidth="1"/>
    <col min="13828" max="13828" width="12.85546875" style="484" customWidth="1"/>
    <col min="13829" max="13829" width="8.7109375" style="484" customWidth="1"/>
    <col min="13830" max="13830" width="9.42578125" style="484" customWidth="1"/>
    <col min="13831" max="13831" width="12.42578125" style="484" customWidth="1"/>
    <col min="13832" max="13832" width="8.42578125" style="484" customWidth="1"/>
    <col min="13833" max="13833" width="10" style="484" customWidth="1"/>
    <col min="13834" max="13834" width="13" style="484" customWidth="1"/>
    <col min="13835" max="13835" width="8.85546875" style="484" customWidth="1"/>
    <col min="13836" max="13836" width="9.85546875" style="484" customWidth="1"/>
    <col min="13837" max="13837" width="11.28515625" style="484" customWidth="1"/>
    <col min="13838" max="13838" width="12.140625" style="484" customWidth="1"/>
    <col min="13839" max="13839" width="9.42578125" style="484" customWidth="1"/>
    <col min="13840" max="13840" width="9.28515625" style="484" customWidth="1"/>
    <col min="13841" max="14079" width="11.42578125" style="484" customWidth="1"/>
    <col min="14080" max="14081" width="11.42578125" style="484"/>
    <col min="14082" max="14082" width="19.85546875" style="484" customWidth="1"/>
    <col min="14083" max="14083" width="9.7109375" style="484" customWidth="1"/>
    <col min="14084" max="14084" width="12.85546875" style="484" customWidth="1"/>
    <col min="14085" max="14085" width="8.7109375" style="484" customWidth="1"/>
    <col min="14086" max="14086" width="9.42578125" style="484" customWidth="1"/>
    <col min="14087" max="14087" width="12.42578125" style="484" customWidth="1"/>
    <col min="14088" max="14088" width="8.42578125" style="484" customWidth="1"/>
    <col min="14089" max="14089" width="10" style="484" customWidth="1"/>
    <col min="14090" max="14090" width="13" style="484" customWidth="1"/>
    <col min="14091" max="14091" width="8.85546875" style="484" customWidth="1"/>
    <col min="14092" max="14092" width="9.85546875" style="484" customWidth="1"/>
    <col min="14093" max="14093" width="11.28515625" style="484" customWidth="1"/>
    <col min="14094" max="14094" width="12.140625" style="484" customWidth="1"/>
    <col min="14095" max="14095" width="9.42578125" style="484" customWidth="1"/>
    <col min="14096" max="14096" width="9.28515625" style="484" customWidth="1"/>
    <col min="14097" max="14335" width="11.42578125" style="484" customWidth="1"/>
    <col min="14336" max="14337" width="11.42578125" style="484"/>
    <col min="14338" max="14338" width="19.85546875" style="484" customWidth="1"/>
    <col min="14339" max="14339" width="9.7109375" style="484" customWidth="1"/>
    <col min="14340" max="14340" width="12.85546875" style="484" customWidth="1"/>
    <col min="14341" max="14341" width="8.7109375" style="484" customWidth="1"/>
    <col min="14342" max="14342" width="9.42578125" style="484" customWidth="1"/>
    <col min="14343" max="14343" width="12.42578125" style="484" customWidth="1"/>
    <col min="14344" max="14344" width="8.42578125" style="484" customWidth="1"/>
    <col min="14345" max="14345" width="10" style="484" customWidth="1"/>
    <col min="14346" max="14346" width="13" style="484" customWidth="1"/>
    <col min="14347" max="14347" width="8.85546875" style="484" customWidth="1"/>
    <col min="14348" max="14348" width="9.85546875" style="484" customWidth="1"/>
    <col min="14349" max="14349" width="11.28515625" style="484" customWidth="1"/>
    <col min="14350" max="14350" width="12.140625" style="484" customWidth="1"/>
    <col min="14351" max="14351" width="9.42578125" style="484" customWidth="1"/>
    <col min="14352" max="14352" width="9.28515625" style="484" customWidth="1"/>
    <col min="14353" max="14591" width="11.42578125" style="484" customWidth="1"/>
    <col min="14592" max="14593" width="11.42578125" style="484"/>
    <col min="14594" max="14594" width="19.85546875" style="484" customWidth="1"/>
    <col min="14595" max="14595" width="9.7109375" style="484" customWidth="1"/>
    <col min="14596" max="14596" width="12.85546875" style="484" customWidth="1"/>
    <col min="14597" max="14597" width="8.7109375" style="484" customWidth="1"/>
    <col min="14598" max="14598" width="9.42578125" style="484" customWidth="1"/>
    <col min="14599" max="14599" width="12.42578125" style="484" customWidth="1"/>
    <col min="14600" max="14600" width="8.42578125" style="484" customWidth="1"/>
    <col min="14601" max="14601" width="10" style="484" customWidth="1"/>
    <col min="14602" max="14602" width="13" style="484" customWidth="1"/>
    <col min="14603" max="14603" width="8.85546875" style="484" customWidth="1"/>
    <col min="14604" max="14604" width="9.85546875" style="484" customWidth="1"/>
    <col min="14605" max="14605" width="11.28515625" style="484" customWidth="1"/>
    <col min="14606" max="14606" width="12.140625" style="484" customWidth="1"/>
    <col min="14607" max="14607" width="9.42578125" style="484" customWidth="1"/>
    <col min="14608" max="14608" width="9.28515625" style="484" customWidth="1"/>
    <col min="14609" max="14847" width="11.42578125" style="484" customWidth="1"/>
    <col min="14848" max="14849" width="11.42578125" style="484"/>
    <col min="14850" max="14850" width="19.85546875" style="484" customWidth="1"/>
    <col min="14851" max="14851" width="9.7109375" style="484" customWidth="1"/>
    <col min="14852" max="14852" width="12.85546875" style="484" customWidth="1"/>
    <col min="14853" max="14853" width="8.7109375" style="484" customWidth="1"/>
    <col min="14854" max="14854" width="9.42578125" style="484" customWidth="1"/>
    <col min="14855" max="14855" width="12.42578125" style="484" customWidth="1"/>
    <col min="14856" max="14856" width="8.42578125" style="484" customWidth="1"/>
    <col min="14857" max="14857" width="10" style="484" customWidth="1"/>
    <col min="14858" max="14858" width="13" style="484" customWidth="1"/>
    <col min="14859" max="14859" width="8.85546875" style="484" customWidth="1"/>
    <col min="14860" max="14860" width="9.85546875" style="484" customWidth="1"/>
    <col min="14861" max="14861" width="11.28515625" style="484" customWidth="1"/>
    <col min="14862" max="14862" width="12.140625" style="484" customWidth="1"/>
    <col min="14863" max="14863" width="9.42578125" style="484" customWidth="1"/>
    <col min="14864" max="14864" width="9.28515625" style="484" customWidth="1"/>
    <col min="14865" max="15103" width="11.42578125" style="484" customWidth="1"/>
    <col min="15104" max="15105" width="11.42578125" style="484"/>
    <col min="15106" max="15106" width="19.85546875" style="484" customWidth="1"/>
    <col min="15107" max="15107" width="9.7109375" style="484" customWidth="1"/>
    <col min="15108" max="15108" width="12.85546875" style="484" customWidth="1"/>
    <col min="15109" max="15109" width="8.7109375" style="484" customWidth="1"/>
    <col min="15110" max="15110" width="9.42578125" style="484" customWidth="1"/>
    <col min="15111" max="15111" width="12.42578125" style="484" customWidth="1"/>
    <col min="15112" max="15112" width="8.42578125" style="484" customWidth="1"/>
    <col min="15113" max="15113" width="10" style="484" customWidth="1"/>
    <col min="15114" max="15114" width="13" style="484" customWidth="1"/>
    <col min="15115" max="15115" width="8.85546875" style="484" customWidth="1"/>
    <col min="15116" max="15116" width="9.85546875" style="484" customWidth="1"/>
    <col min="15117" max="15117" width="11.28515625" style="484" customWidth="1"/>
    <col min="15118" max="15118" width="12.140625" style="484" customWidth="1"/>
    <col min="15119" max="15119" width="9.42578125" style="484" customWidth="1"/>
    <col min="15120" max="15120" width="9.28515625" style="484" customWidth="1"/>
    <col min="15121" max="15359" width="11.42578125" style="484" customWidth="1"/>
    <col min="15360" max="15361" width="11.42578125" style="484"/>
    <col min="15362" max="15362" width="19.85546875" style="484" customWidth="1"/>
    <col min="15363" max="15363" width="9.7109375" style="484" customWidth="1"/>
    <col min="15364" max="15364" width="12.85546875" style="484" customWidth="1"/>
    <col min="15365" max="15365" width="8.7109375" style="484" customWidth="1"/>
    <col min="15366" max="15366" width="9.42578125" style="484" customWidth="1"/>
    <col min="15367" max="15367" width="12.42578125" style="484" customWidth="1"/>
    <col min="15368" max="15368" width="8.42578125" style="484" customWidth="1"/>
    <col min="15369" max="15369" width="10" style="484" customWidth="1"/>
    <col min="15370" max="15370" width="13" style="484" customWidth="1"/>
    <col min="15371" max="15371" width="8.85546875" style="484" customWidth="1"/>
    <col min="15372" max="15372" width="9.85546875" style="484" customWidth="1"/>
    <col min="15373" max="15373" width="11.28515625" style="484" customWidth="1"/>
    <col min="15374" max="15374" width="12.140625" style="484" customWidth="1"/>
    <col min="15375" max="15375" width="9.42578125" style="484" customWidth="1"/>
    <col min="15376" max="15376" width="9.28515625" style="484" customWidth="1"/>
    <col min="15377" max="15615" width="11.42578125" style="484" customWidth="1"/>
    <col min="15616" max="15617" width="11.42578125" style="484"/>
    <col min="15618" max="15618" width="19.85546875" style="484" customWidth="1"/>
    <col min="15619" max="15619" width="9.7109375" style="484" customWidth="1"/>
    <col min="15620" max="15620" width="12.85546875" style="484" customWidth="1"/>
    <col min="15621" max="15621" width="8.7109375" style="484" customWidth="1"/>
    <col min="15622" max="15622" width="9.42578125" style="484" customWidth="1"/>
    <col min="15623" max="15623" width="12.42578125" style="484" customWidth="1"/>
    <col min="15624" max="15624" width="8.42578125" style="484" customWidth="1"/>
    <col min="15625" max="15625" width="10" style="484" customWidth="1"/>
    <col min="15626" max="15626" width="13" style="484" customWidth="1"/>
    <col min="15627" max="15627" width="8.85546875" style="484" customWidth="1"/>
    <col min="15628" max="15628" width="9.85546875" style="484" customWidth="1"/>
    <col min="15629" max="15629" width="11.28515625" style="484" customWidth="1"/>
    <col min="15630" max="15630" width="12.140625" style="484" customWidth="1"/>
    <col min="15631" max="15631" width="9.42578125" style="484" customWidth="1"/>
    <col min="15632" max="15632" width="9.28515625" style="484" customWidth="1"/>
    <col min="15633" max="15871" width="11.42578125" style="484" customWidth="1"/>
    <col min="15872" max="15873" width="11.42578125" style="484"/>
    <col min="15874" max="15874" width="19.85546875" style="484" customWidth="1"/>
    <col min="15875" max="15875" width="9.7109375" style="484" customWidth="1"/>
    <col min="15876" max="15876" width="12.85546875" style="484" customWidth="1"/>
    <col min="15877" max="15877" width="8.7109375" style="484" customWidth="1"/>
    <col min="15878" max="15878" width="9.42578125" style="484" customWidth="1"/>
    <col min="15879" max="15879" width="12.42578125" style="484" customWidth="1"/>
    <col min="15880" max="15880" width="8.42578125" style="484" customWidth="1"/>
    <col min="15881" max="15881" width="10" style="484" customWidth="1"/>
    <col min="15882" max="15882" width="13" style="484" customWidth="1"/>
    <col min="15883" max="15883" width="8.85546875" style="484" customWidth="1"/>
    <col min="15884" max="15884" width="9.85546875" style="484" customWidth="1"/>
    <col min="15885" max="15885" width="11.28515625" style="484" customWidth="1"/>
    <col min="15886" max="15886" width="12.140625" style="484" customWidth="1"/>
    <col min="15887" max="15887" width="9.42578125" style="484" customWidth="1"/>
    <col min="15888" max="15888" width="9.28515625" style="484" customWidth="1"/>
    <col min="15889" max="16127" width="11.42578125" style="484" customWidth="1"/>
    <col min="16128" max="16129" width="11.42578125" style="484"/>
    <col min="16130" max="16130" width="19.85546875" style="484" customWidth="1"/>
    <col min="16131" max="16131" width="9.7109375" style="484" customWidth="1"/>
    <col min="16132" max="16132" width="12.85546875" style="484" customWidth="1"/>
    <col min="16133" max="16133" width="8.7109375" style="484" customWidth="1"/>
    <col min="16134" max="16134" width="9.42578125" style="484" customWidth="1"/>
    <col min="16135" max="16135" width="12.42578125" style="484" customWidth="1"/>
    <col min="16136" max="16136" width="8.42578125" style="484" customWidth="1"/>
    <col min="16137" max="16137" width="10" style="484" customWidth="1"/>
    <col min="16138" max="16138" width="13" style="484" customWidth="1"/>
    <col min="16139" max="16139" width="8.85546875" style="484" customWidth="1"/>
    <col min="16140" max="16140" width="9.85546875" style="484" customWidth="1"/>
    <col min="16141" max="16141" width="11.28515625" style="484" customWidth="1"/>
    <col min="16142" max="16142" width="12.140625" style="484" customWidth="1"/>
    <col min="16143" max="16143" width="9.42578125" style="484" customWidth="1"/>
    <col min="16144" max="16144" width="9.28515625" style="484" customWidth="1"/>
    <col min="16145" max="16383" width="11.42578125" style="484" customWidth="1"/>
    <col min="16384" max="16384" width="11.42578125" style="484"/>
  </cols>
  <sheetData>
    <row r="1" spans="1:20" ht="30.75" customHeight="1">
      <c r="B1" s="2222"/>
    </row>
    <row r="2" spans="1:20" ht="17.25" customHeight="1">
      <c r="B2" s="2518" t="s">
        <v>1338</v>
      </c>
      <c r="C2" s="2518"/>
      <c r="D2" s="2518"/>
      <c r="E2" s="2518"/>
      <c r="F2" s="2518"/>
      <c r="G2" s="2518"/>
      <c r="H2" s="2518"/>
      <c r="I2" s="2518"/>
      <c r="J2" s="2518"/>
      <c r="K2" s="2518"/>
      <c r="L2" s="2518"/>
      <c r="M2" s="2518"/>
      <c r="N2" s="2518"/>
      <c r="O2" s="2518"/>
      <c r="P2" s="2518"/>
      <c r="Q2" s="2518"/>
    </row>
    <row r="3" spans="1:20" ht="12.75" customHeight="1" thickBot="1">
      <c r="B3" s="1357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2519" t="s">
        <v>924</v>
      </c>
      <c r="O3" s="2519"/>
      <c r="P3" s="2519"/>
      <c r="Q3" s="2519"/>
    </row>
    <row r="4" spans="1:20" ht="16.5" thickTop="1" thickBot="1">
      <c r="A4" s="1431"/>
      <c r="B4" s="1433" t="s">
        <v>925</v>
      </c>
      <c r="C4" s="2520" t="s">
        <v>926</v>
      </c>
      <c r="D4" s="2521"/>
      <c r="E4" s="2522"/>
      <c r="F4" s="2520" t="s">
        <v>927</v>
      </c>
      <c r="G4" s="2521"/>
      <c r="H4" s="2522"/>
      <c r="I4" s="2520" t="s">
        <v>928</v>
      </c>
      <c r="J4" s="2521"/>
      <c r="K4" s="2523"/>
      <c r="L4" s="2521" t="s">
        <v>929</v>
      </c>
      <c r="M4" s="2521"/>
      <c r="N4" s="2521"/>
      <c r="O4" s="2521"/>
      <c r="P4" s="2521"/>
      <c r="Q4" s="2523"/>
    </row>
    <row r="5" spans="1:20" ht="15">
      <c r="A5" s="1431"/>
      <c r="B5" s="1434" t="s">
        <v>930</v>
      </c>
      <c r="C5" s="1375" t="s">
        <v>931</v>
      </c>
      <c r="D5" s="606" t="s">
        <v>932</v>
      </c>
      <c r="E5" s="1376" t="s">
        <v>933</v>
      </c>
      <c r="F5" s="1375" t="s">
        <v>931</v>
      </c>
      <c r="G5" s="606" t="s">
        <v>932</v>
      </c>
      <c r="H5" s="1376" t="s">
        <v>933</v>
      </c>
      <c r="I5" s="1375" t="s">
        <v>931</v>
      </c>
      <c r="J5" s="606" t="s">
        <v>932</v>
      </c>
      <c r="K5" s="1356" t="s">
        <v>933</v>
      </c>
      <c r="L5" s="1393" t="s">
        <v>931</v>
      </c>
      <c r="M5" s="1374" t="s">
        <v>251</v>
      </c>
      <c r="N5" s="1365" t="s">
        <v>932</v>
      </c>
      <c r="O5" s="1374" t="s">
        <v>251</v>
      </c>
      <c r="P5" s="1365" t="s">
        <v>933</v>
      </c>
      <c r="Q5" s="1389" t="s">
        <v>251</v>
      </c>
    </row>
    <row r="6" spans="1:20" ht="13.5" thickBot="1">
      <c r="A6" s="1431"/>
      <c r="B6" s="1435" t="s">
        <v>934</v>
      </c>
      <c r="C6" s="1378" t="s">
        <v>935</v>
      </c>
      <c r="D6" s="1358" t="s">
        <v>936</v>
      </c>
      <c r="E6" s="1379" t="s">
        <v>937</v>
      </c>
      <c r="F6" s="1378" t="s">
        <v>935</v>
      </c>
      <c r="G6" s="1358" t="s">
        <v>936</v>
      </c>
      <c r="H6" s="1379" t="s">
        <v>937</v>
      </c>
      <c r="I6" s="1378" t="s">
        <v>935</v>
      </c>
      <c r="J6" s="1358" t="s">
        <v>936</v>
      </c>
      <c r="K6" s="1359" t="s">
        <v>937</v>
      </c>
      <c r="L6" s="1394" t="s">
        <v>935</v>
      </c>
      <c r="M6" s="1380"/>
      <c r="N6" s="1381" t="s">
        <v>936</v>
      </c>
      <c r="O6" s="1381"/>
      <c r="P6" s="1381" t="s">
        <v>937</v>
      </c>
      <c r="Q6" s="1390"/>
    </row>
    <row r="7" spans="1:20">
      <c r="A7" s="1431"/>
      <c r="B7" s="1436" t="s">
        <v>938</v>
      </c>
      <c r="C7" s="613">
        <v>17</v>
      </c>
      <c r="D7" s="1662">
        <v>3584</v>
      </c>
      <c r="E7" s="1377">
        <v>26</v>
      </c>
      <c r="F7" s="613">
        <v>22</v>
      </c>
      <c r="G7" s="1662">
        <v>2343</v>
      </c>
      <c r="H7" s="614">
        <v>123</v>
      </c>
      <c r="I7" s="615">
        <v>103</v>
      </c>
      <c r="J7" s="1662">
        <v>4380.1750000000002</v>
      </c>
      <c r="K7" s="1400">
        <v>290</v>
      </c>
      <c r="L7" s="1395">
        <f t="shared" ref="L7:L39" si="0">C7+F7+I7</f>
        <v>142</v>
      </c>
      <c r="M7" s="1681">
        <v>4.9000000000000004</v>
      </c>
      <c r="N7" s="1677">
        <f t="shared" ref="N7:N39" si="1">D7+G7+J7</f>
        <v>10307.174999999999</v>
      </c>
      <c r="O7" s="1366">
        <f>(N7/126607.458)*100</f>
        <v>8.1410488472171991</v>
      </c>
      <c r="P7" s="1367">
        <f>E7+H7+K7</f>
        <v>439</v>
      </c>
      <c r="Q7" s="1391">
        <f>(P7/4940)*100</f>
        <v>8.8866396761133597</v>
      </c>
      <c r="S7" s="654"/>
      <c r="T7" s="1361"/>
    </row>
    <row r="8" spans="1:20">
      <c r="A8" s="1431"/>
      <c r="B8" s="1436" t="s">
        <v>939</v>
      </c>
      <c r="C8" s="607">
        <v>26</v>
      </c>
      <c r="D8" s="1664">
        <v>7357</v>
      </c>
      <c r="E8" s="1275">
        <v>118</v>
      </c>
      <c r="F8" s="607">
        <v>4</v>
      </c>
      <c r="G8" s="1664">
        <v>2371.3159999999998</v>
      </c>
      <c r="H8" s="608">
        <v>42</v>
      </c>
      <c r="I8" s="498">
        <v>37</v>
      </c>
      <c r="J8" s="1664">
        <v>2630.8</v>
      </c>
      <c r="K8" s="1401">
        <v>140</v>
      </c>
      <c r="L8" s="1396">
        <f>C8+F8+I8</f>
        <v>67</v>
      </c>
      <c r="M8" s="1364">
        <v>2.2000000000000002</v>
      </c>
      <c r="N8" s="1671">
        <f>D8+G8+J8</f>
        <v>12359.115999999998</v>
      </c>
      <c r="O8" s="1366">
        <f t="shared" ref="O8:O37" si="2">(N8/126607.458)*100</f>
        <v>9.7617598483021411</v>
      </c>
      <c r="P8" s="658">
        <f>E8+H8+K8</f>
        <v>300</v>
      </c>
      <c r="Q8" s="1391">
        <f t="shared" ref="Q8:Q37" si="3">(P8/4940)*100</f>
        <v>6.0728744939271255</v>
      </c>
    </row>
    <row r="9" spans="1:20">
      <c r="A9" s="1431"/>
      <c r="B9" s="1436" t="s">
        <v>940</v>
      </c>
      <c r="C9" s="607">
        <v>90</v>
      </c>
      <c r="D9" s="1664">
        <v>10380</v>
      </c>
      <c r="E9" s="1275">
        <v>152</v>
      </c>
      <c r="F9" s="607">
        <v>9</v>
      </c>
      <c r="G9" s="1664">
        <v>1826.2</v>
      </c>
      <c r="H9" s="608">
        <v>100</v>
      </c>
      <c r="I9" s="498">
        <v>59</v>
      </c>
      <c r="J9" s="1664">
        <v>4060.2</v>
      </c>
      <c r="K9" s="1401">
        <v>163</v>
      </c>
      <c r="L9" s="1396">
        <f t="shared" si="0"/>
        <v>158</v>
      </c>
      <c r="M9" s="1364">
        <v>3.1</v>
      </c>
      <c r="N9" s="1671">
        <f t="shared" si="1"/>
        <v>16266.400000000001</v>
      </c>
      <c r="O9" s="1366">
        <f t="shared" si="2"/>
        <v>12.847900318794808</v>
      </c>
      <c r="P9" s="658">
        <f t="shared" ref="P9:P39" si="4">E9+H9+K9</f>
        <v>415</v>
      </c>
      <c r="Q9" s="1391">
        <f t="shared" si="3"/>
        <v>8.4008097165991913</v>
      </c>
      <c r="S9" s="654"/>
    </row>
    <row r="10" spans="1:20" ht="13.5" thickBot="1">
      <c r="A10" s="1431"/>
      <c r="B10" s="1437" t="s">
        <v>941</v>
      </c>
      <c r="C10" s="607">
        <v>95</v>
      </c>
      <c r="D10" s="1664">
        <v>32793</v>
      </c>
      <c r="E10" s="1275">
        <v>149</v>
      </c>
      <c r="F10" s="609">
        <v>6</v>
      </c>
      <c r="G10" s="1664">
        <v>5517</v>
      </c>
      <c r="H10" s="610">
        <v>74</v>
      </c>
      <c r="I10" s="510">
        <v>42</v>
      </c>
      <c r="J10" s="1664">
        <v>1897.83</v>
      </c>
      <c r="K10" s="1402">
        <v>100</v>
      </c>
      <c r="L10" s="1396">
        <f t="shared" si="0"/>
        <v>143</v>
      </c>
      <c r="M10" s="1364">
        <v>1.5</v>
      </c>
      <c r="N10" s="1671">
        <f t="shared" si="1"/>
        <v>40207.83</v>
      </c>
      <c r="O10" s="1685">
        <f t="shared" si="2"/>
        <v>31.757868481965733</v>
      </c>
      <c r="P10" s="658">
        <f t="shared" si="4"/>
        <v>323</v>
      </c>
      <c r="Q10" s="1686">
        <f t="shared" si="3"/>
        <v>6.5384615384615392</v>
      </c>
    </row>
    <row r="11" spans="1:20" s="485" customFormat="1" ht="13.5" thickBot="1">
      <c r="A11" s="1443"/>
      <c r="B11" s="1386" t="s">
        <v>942</v>
      </c>
      <c r="C11" s="1383">
        <f t="shared" ref="C11:G11" si="5">SUM(C7:C10)</f>
        <v>228</v>
      </c>
      <c r="D11" s="1382">
        <f t="shared" si="5"/>
        <v>54114</v>
      </c>
      <c r="E11" s="1383">
        <f>SUM(E7:E10)</f>
        <v>445</v>
      </c>
      <c r="F11" s="1383">
        <f t="shared" si="5"/>
        <v>41</v>
      </c>
      <c r="G11" s="1382">
        <f t="shared" si="5"/>
        <v>12057.516</v>
      </c>
      <c r="H11" s="1383">
        <f>SUM(H7:H10)</f>
        <v>339</v>
      </c>
      <c r="I11" s="1360">
        <f>SUM(I7:I10)</f>
        <v>241</v>
      </c>
      <c r="J11" s="1667">
        <f>SUM(J7:J10)</f>
        <v>12969.004999999999</v>
      </c>
      <c r="K11" s="1403">
        <f>SUM(K7:K10)</f>
        <v>693</v>
      </c>
      <c r="L11" s="1388">
        <f t="shared" ref="L11:N11" si="6">SUM(L7:L10)</f>
        <v>510</v>
      </c>
      <c r="M11" s="1373">
        <f t="shared" si="6"/>
        <v>11.700000000000001</v>
      </c>
      <c r="N11" s="1674">
        <f t="shared" si="6"/>
        <v>79140.521000000008</v>
      </c>
      <c r="O11" s="1684">
        <f t="shared" si="2"/>
        <v>62.508577496279884</v>
      </c>
      <c r="P11" s="1388">
        <f>SUM(P7:P10)</f>
        <v>1477</v>
      </c>
      <c r="Q11" s="1687">
        <f t="shared" si="3"/>
        <v>29.898785425101217</v>
      </c>
      <c r="T11" s="1683"/>
    </row>
    <row r="12" spans="1:20">
      <c r="A12" s="1431"/>
      <c r="B12" s="1438" t="s">
        <v>943</v>
      </c>
      <c r="C12" s="607">
        <v>355</v>
      </c>
      <c r="D12" s="1664">
        <v>41567</v>
      </c>
      <c r="E12" s="1275">
        <v>387</v>
      </c>
      <c r="F12" s="613">
        <v>6</v>
      </c>
      <c r="G12" s="1664">
        <v>327.73099999999999</v>
      </c>
      <c r="H12" s="614">
        <v>14</v>
      </c>
      <c r="I12" s="615">
        <v>122</v>
      </c>
      <c r="J12" s="1664">
        <v>4172.2060000000001</v>
      </c>
      <c r="K12" s="1400">
        <v>212</v>
      </c>
      <c r="L12" s="1396">
        <f t="shared" si="0"/>
        <v>483</v>
      </c>
      <c r="M12" s="1364">
        <f>(L12/L39)*100</f>
        <v>6.6191585583116348</v>
      </c>
      <c r="N12" s="1671">
        <f t="shared" si="1"/>
        <v>46066.936999999998</v>
      </c>
      <c r="O12" s="1366">
        <f t="shared" si="2"/>
        <v>36.385642463495316</v>
      </c>
      <c r="P12" s="1367">
        <f t="shared" si="4"/>
        <v>613</v>
      </c>
      <c r="Q12" s="1391">
        <f t="shared" si="3"/>
        <v>12.408906882591094</v>
      </c>
    </row>
    <row r="13" spans="1:20">
      <c r="A13" s="1431"/>
      <c r="B13" s="1436" t="s">
        <v>944</v>
      </c>
      <c r="C13" s="607">
        <v>133</v>
      </c>
      <c r="D13" s="1664">
        <v>41341</v>
      </c>
      <c r="E13" s="1275">
        <v>165</v>
      </c>
      <c r="F13" s="1362">
        <v>1</v>
      </c>
      <c r="G13" s="1671">
        <v>26</v>
      </c>
      <c r="H13" s="1408">
        <v>4</v>
      </c>
      <c r="I13" s="498">
        <v>20</v>
      </c>
      <c r="J13" s="1664">
        <v>490.5</v>
      </c>
      <c r="K13" s="1401">
        <v>44</v>
      </c>
      <c r="L13" s="1396">
        <f t="shared" si="0"/>
        <v>154</v>
      </c>
      <c r="M13" s="1364">
        <f>(L13/L39)*100</f>
        <v>2.1104563519254484</v>
      </c>
      <c r="N13" s="1671">
        <f t="shared" si="1"/>
        <v>41857.5</v>
      </c>
      <c r="O13" s="1366">
        <f t="shared" si="2"/>
        <v>33.060848595506911</v>
      </c>
      <c r="P13" s="658">
        <f t="shared" si="4"/>
        <v>213</v>
      </c>
      <c r="Q13" s="1391">
        <f t="shared" si="3"/>
        <v>4.3117408906882595</v>
      </c>
    </row>
    <row r="14" spans="1:20" ht="13.5" thickBot="1">
      <c r="A14" s="1431"/>
      <c r="B14" s="1436" t="s">
        <v>945</v>
      </c>
      <c r="C14" s="607">
        <v>232</v>
      </c>
      <c r="D14" s="1664">
        <v>33374</v>
      </c>
      <c r="E14" s="1275">
        <v>267</v>
      </c>
      <c r="F14" s="1370">
        <v>6</v>
      </c>
      <c r="G14" s="1671">
        <v>1741.694</v>
      </c>
      <c r="H14" s="1409">
        <v>48</v>
      </c>
      <c r="I14" s="510">
        <v>45</v>
      </c>
      <c r="J14" s="1664">
        <v>2549.2199999999998</v>
      </c>
      <c r="K14" s="1402">
        <v>125</v>
      </c>
      <c r="L14" s="1397">
        <f t="shared" si="0"/>
        <v>283</v>
      </c>
      <c r="M14" s="1688">
        <f>(L14/2574)*100</f>
        <v>10.994560994560995</v>
      </c>
      <c r="N14" s="1675">
        <f t="shared" si="1"/>
        <v>37664.914000000004</v>
      </c>
      <c r="O14" s="1424">
        <f t="shared" si="2"/>
        <v>29.749364369988378</v>
      </c>
      <c r="P14" s="660">
        <f t="shared" si="4"/>
        <v>440</v>
      </c>
      <c r="Q14" s="1426">
        <f t="shared" si="3"/>
        <v>8.9068825910931171</v>
      </c>
    </row>
    <row r="15" spans="1:20" s="485" customFormat="1" ht="13.5" thickBot="1">
      <c r="A15" s="1443"/>
      <c r="B15" s="1386" t="s">
        <v>946</v>
      </c>
      <c r="C15" s="1384">
        <f t="shared" ref="C15:D15" si="7">SUM(C12:C14)</f>
        <v>720</v>
      </c>
      <c r="D15" s="1384">
        <f t="shared" si="7"/>
        <v>116282</v>
      </c>
      <c r="E15" s="1384">
        <f t="shared" ref="E15:K15" si="8">SUM(E12:E14)</f>
        <v>819</v>
      </c>
      <c r="F15" s="1410">
        <f t="shared" si="8"/>
        <v>13</v>
      </c>
      <c r="G15" s="1672">
        <f t="shared" si="8"/>
        <v>2095.4250000000002</v>
      </c>
      <c r="H15" s="1387">
        <f t="shared" si="8"/>
        <v>66</v>
      </c>
      <c r="I15" s="1360">
        <f t="shared" si="8"/>
        <v>187</v>
      </c>
      <c r="J15" s="1667">
        <f t="shared" si="8"/>
        <v>7211.9259999999995</v>
      </c>
      <c r="K15" s="1403">
        <f t="shared" si="8"/>
        <v>381</v>
      </c>
      <c r="L15" s="1398">
        <f t="shared" si="0"/>
        <v>920</v>
      </c>
      <c r="M15" s="1373">
        <f t="shared" ref="M15:M37" si="9">(L15/2574)*100</f>
        <v>35.742035742035746</v>
      </c>
      <c r="N15" s="1678">
        <f t="shared" si="1"/>
        <v>125589.351</v>
      </c>
      <c r="O15" s="1689">
        <f t="shared" si="2"/>
        <v>99.195855428990598</v>
      </c>
      <c r="P15" s="1371">
        <f t="shared" si="4"/>
        <v>1266</v>
      </c>
      <c r="Q15" s="1687">
        <f t="shared" si="3"/>
        <v>25.627530364372468</v>
      </c>
    </row>
    <row r="16" spans="1:20">
      <c r="A16" s="1431"/>
      <c r="B16" s="1438" t="s">
        <v>947</v>
      </c>
      <c r="C16" s="607">
        <v>168</v>
      </c>
      <c r="D16" s="1664">
        <v>53980</v>
      </c>
      <c r="E16" s="1275">
        <v>266</v>
      </c>
      <c r="F16" s="1368">
        <v>2</v>
      </c>
      <c r="G16" s="1671">
        <v>319.5</v>
      </c>
      <c r="H16" s="1411">
        <v>7</v>
      </c>
      <c r="I16" s="615">
        <v>5</v>
      </c>
      <c r="J16" s="1664">
        <v>190.7</v>
      </c>
      <c r="K16" s="1400">
        <v>8</v>
      </c>
      <c r="L16" s="1395">
        <f t="shared" si="0"/>
        <v>175</v>
      </c>
      <c r="M16" s="1364">
        <f t="shared" si="9"/>
        <v>6.7987567987567985</v>
      </c>
      <c r="N16" s="1677">
        <f t="shared" si="1"/>
        <v>54490.2</v>
      </c>
      <c r="O16" s="1366">
        <f t="shared" si="2"/>
        <v>43.038696819898234</v>
      </c>
      <c r="P16" s="1367">
        <f t="shared" si="4"/>
        <v>281</v>
      </c>
      <c r="Q16" s="1391">
        <f t="shared" si="3"/>
        <v>5.6882591093117405</v>
      </c>
      <c r="S16" s="654"/>
    </row>
    <row r="17" spans="1:20">
      <c r="A17" s="1431"/>
      <c r="B17" s="1436" t="s">
        <v>948</v>
      </c>
      <c r="C17" s="607">
        <v>241</v>
      </c>
      <c r="D17" s="1664">
        <v>18345</v>
      </c>
      <c r="E17" s="1275">
        <v>223</v>
      </c>
      <c r="F17" s="1362">
        <v>1</v>
      </c>
      <c r="G17" s="1671">
        <v>72.5</v>
      </c>
      <c r="H17" s="1408">
        <v>4</v>
      </c>
      <c r="I17" s="498">
        <v>22</v>
      </c>
      <c r="J17" s="1664">
        <v>1220</v>
      </c>
      <c r="K17" s="1401">
        <v>33</v>
      </c>
      <c r="L17" s="1396">
        <f t="shared" si="0"/>
        <v>264</v>
      </c>
      <c r="M17" s="1364">
        <f t="shared" si="9"/>
        <v>10.256410256410255</v>
      </c>
      <c r="N17" s="1671">
        <f t="shared" si="1"/>
        <v>19637.5</v>
      </c>
      <c r="O17" s="1366">
        <f t="shared" si="2"/>
        <v>15.510539671367543</v>
      </c>
      <c r="P17" s="658">
        <f t="shared" si="4"/>
        <v>260</v>
      </c>
      <c r="Q17" s="1391">
        <f t="shared" si="3"/>
        <v>5.2631578947368416</v>
      </c>
    </row>
    <row r="18" spans="1:20">
      <c r="A18" s="1431"/>
      <c r="B18" s="1436" t="s">
        <v>949</v>
      </c>
      <c r="C18" s="607">
        <v>322</v>
      </c>
      <c r="D18" s="1664">
        <v>18312</v>
      </c>
      <c r="E18" s="1275">
        <v>199</v>
      </c>
      <c r="F18" s="1362">
        <v>2</v>
      </c>
      <c r="G18" s="1671">
        <v>137</v>
      </c>
      <c r="H18" s="1408">
        <v>5</v>
      </c>
      <c r="I18" s="498">
        <v>19</v>
      </c>
      <c r="J18" s="1664">
        <v>621</v>
      </c>
      <c r="K18" s="1401">
        <v>25</v>
      </c>
      <c r="L18" s="1396">
        <f t="shared" si="0"/>
        <v>343</v>
      </c>
      <c r="M18" s="1364">
        <f t="shared" si="9"/>
        <v>13.325563325563325</v>
      </c>
      <c r="N18" s="1671">
        <f t="shared" si="1"/>
        <v>19070</v>
      </c>
      <c r="O18" s="1366">
        <f t="shared" si="2"/>
        <v>15.06230383363356</v>
      </c>
      <c r="P18" s="658">
        <f t="shared" si="4"/>
        <v>229</v>
      </c>
      <c r="Q18" s="1391">
        <f t="shared" si="3"/>
        <v>4.6356275303643724</v>
      </c>
    </row>
    <row r="19" spans="1:20" ht="13.5" thickBot="1">
      <c r="A19" s="1431"/>
      <c r="B19" s="1437" t="s">
        <v>950</v>
      </c>
      <c r="C19" s="607">
        <v>237</v>
      </c>
      <c r="D19" s="1664">
        <v>17348</v>
      </c>
      <c r="E19" s="1275">
        <v>38</v>
      </c>
      <c r="F19" s="1370"/>
      <c r="G19" s="1671"/>
      <c r="H19" s="1409"/>
      <c r="I19" s="510">
        <v>32</v>
      </c>
      <c r="J19" s="1664">
        <v>2243</v>
      </c>
      <c r="K19" s="1402">
        <v>67</v>
      </c>
      <c r="L19" s="1399">
        <f t="shared" si="0"/>
        <v>269</v>
      </c>
      <c r="M19" s="1688">
        <f t="shared" si="9"/>
        <v>10.45066045066045</v>
      </c>
      <c r="N19" s="1679">
        <f t="shared" si="1"/>
        <v>19591</v>
      </c>
      <c r="O19" s="1685">
        <f t="shared" si="2"/>
        <v>15.473811977174362</v>
      </c>
      <c r="P19" s="1369">
        <f t="shared" si="4"/>
        <v>105</v>
      </c>
      <c r="Q19" s="1686">
        <f t="shared" si="3"/>
        <v>2.1255060728744937</v>
      </c>
      <c r="T19" s="1361"/>
    </row>
    <row r="20" spans="1:20" s="485" customFormat="1" ht="13.5" thickBot="1">
      <c r="A20" s="1443"/>
      <c r="B20" s="1386" t="s">
        <v>951</v>
      </c>
      <c r="C20" s="1382">
        <f t="shared" ref="C20:D20" si="10">SUM(C16:C19)</f>
        <v>968</v>
      </c>
      <c r="D20" s="1382">
        <f t="shared" si="10"/>
        <v>107985</v>
      </c>
      <c r="E20" s="1382">
        <f t="shared" ref="E20:K20" si="11">SUM(E16:E19)</f>
        <v>726</v>
      </c>
      <c r="F20" s="1410">
        <f t="shared" si="11"/>
        <v>5</v>
      </c>
      <c r="G20" s="1672">
        <f t="shared" si="11"/>
        <v>529</v>
      </c>
      <c r="H20" s="1387">
        <f t="shared" si="11"/>
        <v>16</v>
      </c>
      <c r="I20" s="1385">
        <f t="shared" si="11"/>
        <v>78</v>
      </c>
      <c r="J20" s="1666">
        <f t="shared" si="11"/>
        <v>4274.7</v>
      </c>
      <c r="K20" s="1404">
        <f t="shared" si="11"/>
        <v>133</v>
      </c>
      <c r="L20" s="1388">
        <f t="shared" si="0"/>
        <v>1051</v>
      </c>
      <c r="M20" s="1373">
        <f t="shared" si="9"/>
        <v>40.831390831390827</v>
      </c>
      <c r="N20" s="1672">
        <f t="shared" si="1"/>
        <v>112788.7</v>
      </c>
      <c r="O20" s="1690">
        <f t="shared" si="2"/>
        <v>89.085352302073701</v>
      </c>
      <c r="P20" s="1372">
        <f t="shared" si="4"/>
        <v>875</v>
      </c>
      <c r="Q20" s="1687">
        <f t="shared" si="3"/>
        <v>17.712550607287451</v>
      </c>
      <c r="T20" s="1361"/>
    </row>
    <row r="21" spans="1:20">
      <c r="A21" s="1431"/>
      <c r="B21" s="1438" t="s">
        <v>952</v>
      </c>
      <c r="C21" s="607">
        <v>196</v>
      </c>
      <c r="D21" s="1664">
        <v>46260</v>
      </c>
      <c r="E21" s="1275">
        <v>323</v>
      </c>
      <c r="F21" s="1368">
        <v>5</v>
      </c>
      <c r="G21" s="1671">
        <v>263.5</v>
      </c>
      <c r="H21" s="1411">
        <v>23</v>
      </c>
      <c r="I21" s="615">
        <v>594</v>
      </c>
      <c r="J21" s="1664">
        <v>14862.7</v>
      </c>
      <c r="K21" s="1400">
        <v>666</v>
      </c>
      <c r="L21" s="1395">
        <f t="shared" si="0"/>
        <v>795</v>
      </c>
      <c r="M21" s="1364">
        <f t="shared" si="9"/>
        <v>30.885780885780882</v>
      </c>
      <c r="N21" s="1677">
        <f t="shared" si="1"/>
        <v>61386.2</v>
      </c>
      <c r="O21" s="1691">
        <f t="shared" si="2"/>
        <v>48.48545336089127</v>
      </c>
      <c r="P21" s="1367">
        <f t="shared" si="4"/>
        <v>1012</v>
      </c>
      <c r="Q21" s="1391">
        <f t="shared" si="3"/>
        <v>20.48582995951417</v>
      </c>
    </row>
    <row r="22" spans="1:20">
      <c r="A22" s="1431"/>
      <c r="B22" s="1437" t="s">
        <v>953</v>
      </c>
      <c r="C22" s="607">
        <v>653</v>
      </c>
      <c r="D22" s="1664">
        <v>50106</v>
      </c>
      <c r="E22" s="1275">
        <v>538</v>
      </c>
      <c r="F22" s="1362">
        <v>2</v>
      </c>
      <c r="G22" s="1671">
        <v>230</v>
      </c>
      <c r="H22" s="1408">
        <v>13</v>
      </c>
      <c r="I22" s="498">
        <v>191</v>
      </c>
      <c r="J22" s="1664">
        <v>6405</v>
      </c>
      <c r="K22" s="1401">
        <v>356</v>
      </c>
      <c r="L22" s="1396">
        <f t="shared" si="0"/>
        <v>846</v>
      </c>
      <c r="M22" s="1364">
        <f t="shared" si="9"/>
        <v>32.867132867132867</v>
      </c>
      <c r="N22" s="1671">
        <f t="shared" si="1"/>
        <v>56741</v>
      </c>
      <c r="O22" s="1366">
        <f t="shared" si="2"/>
        <v>44.816475187425375</v>
      </c>
      <c r="P22" s="658">
        <f t="shared" si="4"/>
        <v>907</v>
      </c>
      <c r="Q22" s="1391">
        <f t="shared" si="3"/>
        <v>18.360323886639677</v>
      </c>
    </row>
    <row r="23" spans="1:20" ht="13.5" thickBot="1">
      <c r="A23" s="1431"/>
      <c r="B23" s="1439" t="s">
        <v>954</v>
      </c>
      <c r="C23" s="607">
        <v>385</v>
      </c>
      <c r="D23" s="1664">
        <v>40012</v>
      </c>
      <c r="E23" s="1275">
        <v>525</v>
      </c>
      <c r="F23" s="1370">
        <v>3</v>
      </c>
      <c r="G23" s="1671">
        <v>2506.5010000000002</v>
      </c>
      <c r="H23" s="1409">
        <v>80</v>
      </c>
      <c r="I23" s="510">
        <v>598</v>
      </c>
      <c r="J23" s="1664">
        <v>14282.76</v>
      </c>
      <c r="K23" s="1402">
        <v>615</v>
      </c>
      <c r="L23" s="1399">
        <f t="shared" si="0"/>
        <v>986</v>
      </c>
      <c r="M23" s="1692">
        <f t="shared" si="9"/>
        <v>38.306138306138301</v>
      </c>
      <c r="N23" s="1679">
        <f t="shared" si="1"/>
        <v>56801.261000000006</v>
      </c>
      <c r="O23" s="1424">
        <f t="shared" si="2"/>
        <v>44.864071909571088</v>
      </c>
      <c r="P23" s="1369">
        <f t="shared" si="4"/>
        <v>1220</v>
      </c>
      <c r="Q23" s="1686">
        <f t="shared" si="3"/>
        <v>24.696356275303643</v>
      </c>
    </row>
    <row r="24" spans="1:20" s="485" customFormat="1" ht="13.5" thickBot="1">
      <c r="A24" s="1443"/>
      <c r="B24" s="1440" t="s">
        <v>955</v>
      </c>
      <c r="C24" s="1382">
        <f t="shared" ref="C24:D24" si="12">SUM(C21:C23)</f>
        <v>1234</v>
      </c>
      <c r="D24" s="1382">
        <f t="shared" si="12"/>
        <v>136378</v>
      </c>
      <c r="E24" s="1382">
        <f t="shared" ref="E24:K24" si="13">SUM(E21:E23)</f>
        <v>1386</v>
      </c>
      <c r="F24" s="1410">
        <f t="shared" si="13"/>
        <v>10</v>
      </c>
      <c r="G24" s="1672">
        <f t="shared" si="13"/>
        <v>3000.0010000000002</v>
      </c>
      <c r="H24" s="1387">
        <f t="shared" si="13"/>
        <v>116</v>
      </c>
      <c r="I24" s="1360">
        <f t="shared" si="13"/>
        <v>1383</v>
      </c>
      <c r="J24" s="1667">
        <f t="shared" si="13"/>
        <v>35550.46</v>
      </c>
      <c r="K24" s="1403">
        <f t="shared" si="13"/>
        <v>1637</v>
      </c>
      <c r="L24" s="1388">
        <f t="shared" si="0"/>
        <v>2627</v>
      </c>
      <c r="M24" s="1373">
        <f t="shared" si="9"/>
        <v>102.05905205905206</v>
      </c>
      <c r="N24" s="1672">
        <f t="shared" si="1"/>
        <v>174928.46099999998</v>
      </c>
      <c r="O24" s="1689">
        <f t="shared" si="2"/>
        <v>138.16600045788769</v>
      </c>
      <c r="P24" s="1372">
        <f t="shared" si="4"/>
        <v>3139</v>
      </c>
      <c r="Q24" s="1693">
        <f t="shared" si="3"/>
        <v>63.542510121457482</v>
      </c>
    </row>
    <row r="25" spans="1:20">
      <c r="A25" s="1431"/>
      <c r="B25" s="1441" t="s">
        <v>956</v>
      </c>
      <c r="C25" s="607">
        <v>73</v>
      </c>
      <c r="D25" s="1664">
        <v>11028</v>
      </c>
      <c r="E25" s="1275">
        <v>78</v>
      </c>
      <c r="F25" s="1368">
        <v>13</v>
      </c>
      <c r="G25" s="1671">
        <v>1853.75</v>
      </c>
      <c r="H25" s="1411">
        <v>56</v>
      </c>
      <c r="I25" s="615">
        <v>107</v>
      </c>
      <c r="J25" s="1664">
        <v>3094.4160000000002</v>
      </c>
      <c r="K25" s="1400">
        <v>183</v>
      </c>
      <c r="L25" s="1395">
        <f t="shared" si="0"/>
        <v>193</v>
      </c>
      <c r="M25" s="1364">
        <f t="shared" si="9"/>
        <v>7.4980574980574977</v>
      </c>
      <c r="N25" s="1677">
        <f t="shared" si="1"/>
        <v>15976.166000000001</v>
      </c>
      <c r="O25" s="1366">
        <f t="shared" si="2"/>
        <v>12.618661058655803</v>
      </c>
      <c r="P25" s="1367">
        <f t="shared" si="4"/>
        <v>317</v>
      </c>
      <c r="Q25" s="1694">
        <f t="shared" si="3"/>
        <v>6.4170040485829958</v>
      </c>
    </row>
    <row r="26" spans="1:20">
      <c r="A26" s="1431"/>
      <c r="B26" s="1442" t="s">
        <v>957</v>
      </c>
      <c r="C26" s="607">
        <v>105</v>
      </c>
      <c r="D26" s="1664">
        <v>28281</v>
      </c>
      <c r="E26" s="1275">
        <v>227</v>
      </c>
      <c r="F26" s="1362">
        <v>17</v>
      </c>
      <c r="G26" s="1671">
        <v>951.85500000000002</v>
      </c>
      <c r="H26" s="1408">
        <v>73</v>
      </c>
      <c r="I26" s="498">
        <v>111</v>
      </c>
      <c r="J26" s="1664">
        <v>5874.0680000000002</v>
      </c>
      <c r="K26" s="1401">
        <v>330</v>
      </c>
      <c r="L26" s="1396">
        <f t="shared" si="0"/>
        <v>233</v>
      </c>
      <c r="M26" s="1364">
        <f t="shared" si="9"/>
        <v>9.052059052059052</v>
      </c>
      <c r="N26" s="1671">
        <f t="shared" si="1"/>
        <v>35106.923000000003</v>
      </c>
      <c r="O26" s="1366">
        <f t="shared" si="2"/>
        <v>27.728953376506464</v>
      </c>
      <c r="P26" s="658">
        <f t="shared" si="4"/>
        <v>630</v>
      </c>
      <c r="Q26" s="1391">
        <f t="shared" si="3"/>
        <v>12.753036437246964</v>
      </c>
    </row>
    <row r="27" spans="1:20">
      <c r="A27" s="1431"/>
      <c r="B27" s="1442" t="s">
        <v>958</v>
      </c>
      <c r="C27" s="607">
        <v>176</v>
      </c>
      <c r="D27" s="1664">
        <v>50387</v>
      </c>
      <c r="E27" s="1275">
        <v>248</v>
      </c>
      <c r="F27" s="1362">
        <v>16</v>
      </c>
      <c r="G27" s="1671">
        <v>3903.7</v>
      </c>
      <c r="H27" s="1408">
        <v>75</v>
      </c>
      <c r="I27" s="498">
        <v>174</v>
      </c>
      <c r="J27" s="1664">
        <v>8744.5149999999994</v>
      </c>
      <c r="K27" s="1401">
        <v>428</v>
      </c>
      <c r="L27" s="1396">
        <f t="shared" si="0"/>
        <v>366</v>
      </c>
      <c r="M27" s="1364">
        <f t="shared" si="9"/>
        <v>14.219114219114218</v>
      </c>
      <c r="N27" s="1671">
        <f t="shared" si="1"/>
        <v>63035.214999999997</v>
      </c>
      <c r="O27" s="1366">
        <f t="shared" si="2"/>
        <v>49.7879161273422</v>
      </c>
      <c r="P27" s="658">
        <f t="shared" si="4"/>
        <v>751</v>
      </c>
      <c r="Q27" s="1391">
        <f t="shared" si="3"/>
        <v>15.202429149797572</v>
      </c>
    </row>
    <row r="28" spans="1:20" ht="13.5" thickBot="1">
      <c r="A28" s="1431"/>
      <c r="B28" s="1439" t="s">
        <v>959</v>
      </c>
      <c r="C28" s="607">
        <v>170</v>
      </c>
      <c r="D28" s="1664">
        <v>39297</v>
      </c>
      <c r="E28" s="1275">
        <v>220</v>
      </c>
      <c r="F28" s="1370">
        <v>5</v>
      </c>
      <c r="G28" s="1671">
        <v>1791</v>
      </c>
      <c r="H28" s="1409">
        <v>15</v>
      </c>
      <c r="I28" s="510">
        <v>139</v>
      </c>
      <c r="J28" s="1664">
        <v>4589.7</v>
      </c>
      <c r="K28" s="1402">
        <v>175</v>
      </c>
      <c r="L28" s="1399">
        <f t="shared" si="0"/>
        <v>314</v>
      </c>
      <c r="M28" s="1688">
        <f t="shared" si="9"/>
        <v>12.198912198912199</v>
      </c>
      <c r="N28" s="1679">
        <f t="shared" si="1"/>
        <v>45677.7</v>
      </c>
      <c r="O28" s="1424">
        <f t="shared" si="2"/>
        <v>36.078206388126041</v>
      </c>
      <c r="P28" s="1369">
        <f t="shared" si="4"/>
        <v>410</v>
      </c>
      <c r="Q28" s="1686">
        <f t="shared" si="3"/>
        <v>8.2995951417004061</v>
      </c>
    </row>
    <row r="29" spans="1:20" s="485" customFormat="1" ht="13.5" thickBot="1">
      <c r="A29" s="1443"/>
      <c r="B29" s="1440" t="s">
        <v>960</v>
      </c>
      <c r="C29" s="1350">
        <f t="shared" ref="C29:D29" si="14">SUM(C25:C28)</f>
        <v>524</v>
      </c>
      <c r="D29" s="1384">
        <f t="shared" si="14"/>
        <v>128993</v>
      </c>
      <c r="E29" s="1350">
        <f t="shared" ref="E29:K29" si="15">SUM(E25:E28)</f>
        <v>773</v>
      </c>
      <c r="F29" s="1363">
        <f t="shared" si="15"/>
        <v>51</v>
      </c>
      <c r="G29" s="1673">
        <f t="shared" si="15"/>
        <v>8500.3050000000003</v>
      </c>
      <c r="H29" s="1412">
        <f t="shared" si="15"/>
        <v>219</v>
      </c>
      <c r="I29" s="611">
        <f t="shared" si="15"/>
        <v>531</v>
      </c>
      <c r="J29" s="1666">
        <f t="shared" si="15"/>
        <v>22302.699000000001</v>
      </c>
      <c r="K29" s="1405">
        <f t="shared" si="15"/>
        <v>1116</v>
      </c>
      <c r="L29" s="1388">
        <f t="shared" si="0"/>
        <v>1106</v>
      </c>
      <c r="M29" s="1373">
        <f t="shared" si="9"/>
        <v>42.968142968142971</v>
      </c>
      <c r="N29" s="1672">
        <f t="shared" si="1"/>
        <v>159796.00399999999</v>
      </c>
      <c r="O29" s="1689">
        <f t="shared" si="2"/>
        <v>126.21373695063049</v>
      </c>
      <c r="P29" s="1372">
        <f t="shared" si="4"/>
        <v>2108</v>
      </c>
      <c r="Q29" s="1693">
        <f t="shared" si="3"/>
        <v>42.672064777327932</v>
      </c>
    </row>
    <row r="30" spans="1:20">
      <c r="A30" s="1431"/>
      <c r="B30" s="1441" t="s">
        <v>961</v>
      </c>
      <c r="C30" s="607">
        <v>256</v>
      </c>
      <c r="D30" s="1664">
        <v>27055</v>
      </c>
      <c r="E30" s="1275">
        <v>338</v>
      </c>
      <c r="F30" s="1368"/>
      <c r="G30" s="1671"/>
      <c r="H30" s="1411"/>
      <c r="I30" s="615">
        <v>63</v>
      </c>
      <c r="J30" s="1664">
        <v>3370</v>
      </c>
      <c r="K30" s="1400">
        <v>130</v>
      </c>
      <c r="L30" s="1395">
        <f t="shared" si="0"/>
        <v>319</v>
      </c>
      <c r="M30" s="1364">
        <f t="shared" si="9"/>
        <v>12.393162393162394</v>
      </c>
      <c r="N30" s="1677">
        <f t="shared" si="1"/>
        <v>30425</v>
      </c>
      <c r="O30" s="1691">
        <f t="shared" si="2"/>
        <v>24.030969802742586</v>
      </c>
      <c r="P30" s="1367">
        <f t="shared" si="4"/>
        <v>468</v>
      </c>
      <c r="Q30" s="1694">
        <f t="shared" si="3"/>
        <v>9.4736842105263168</v>
      </c>
    </row>
    <row r="31" spans="1:20">
      <c r="A31" s="1431"/>
      <c r="B31" s="1442" t="s">
        <v>962</v>
      </c>
      <c r="C31" s="607">
        <v>58</v>
      </c>
      <c r="D31" s="1664">
        <v>3610</v>
      </c>
      <c r="E31" s="1275">
        <v>33</v>
      </c>
      <c r="F31" s="1362"/>
      <c r="G31" s="1671"/>
      <c r="H31" s="1408"/>
      <c r="I31" s="498">
        <v>4</v>
      </c>
      <c r="J31" s="1664">
        <v>122</v>
      </c>
      <c r="K31" s="1401">
        <v>12</v>
      </c>
      <c r="L31" s="1396">
        <f t="shared" si="0"/>
        <v>62</v>
      </c>
      <c r="M31" s="1364">
        <f t="shared" si="9"/>
        <v>2.4087024087024087</v>
      </c>
      <c r="N31" s="1671">
        <f t="shared" si="1"/>
        <v>3732</v>
      </c>
      <c r="O31" s="1366">
        <f t="shared" si="2"/>
        <v>2.9476936500849735</v>
      </c>
      <c r="P31" s="658">
        <f t="shared" si="4"/>
        <v>45</v>
      </c>
      <c r="Q31" s="1391">
        <f t="shared" si="3"/>
        <v>0.91093117408906876</v>
      </c>
    </row>
    <row r="32" spans="1:20" ht="13.5" thickBot="1">
      <c r="A32" s="1431"/>
      <c r="B32" s="1439" t="s">
        <v>963</v>
      </c>
      <c r="C32" s="607">
        <v>92</v>
      </c>
      <c r="D32" s="1664">
        <v>10845</v>
      </c>
      <c r="E32" s="1275">
        <v>129</v>
      </c>
      <c r="F32" s="1370">
        <v>1</v>
      </c>
      <c r="G32" s="1671">
        <v>190</v>
      </c>
      <c r="H32" s="1409">
        <v>15</v>
      </c>
      <c r="I32" s="510">
        <v>9</v>
      </c>
      <c r="J32" s="1664">
        <v>342.93900000000002</v>
      </c>
      <c r="K32" s="1402">
        <v>17</v>
      </c>
      <c r="L32" s="1399">
        <f t="shared" si="0"/>
        <v>102</v>
      </c>
      <c r="M32" s="1692">
        <f t="shared" si="9"/>
        <v>3.9627039627039626</v>
      </c>
      <c r="N32" s="1679">
        <f t="shared" si="1"/>
        <v>11377.939</v>
      </c>
      <c r="O32" s="1424">
        <f t="shared" si="2"/>
        <v>8.9867841750681077</v>
      </c>
      <c r="P32" s="1369">
        <f t="shared" si="4"/>
        <v>161</v>
      </c>
      <c r="Q32" s="1426">
        <f t="shared" si="3"/>
        <v>3.2591093117408905</v>
      </c>
    </row>
    <row r="33" spans="1:18" s="485" customFormat="1" ht="13.5" thickBot="1">
      <c r="A33" s="1443"/>
      <c r="B33" s="1440" t="s">
        <v>964</v>
      </c>
      <c r="C33" s="1383">
        <f t="shared" ref="C33:D33" si="16">SUM(C30:C32)</f>
        <v>406</v>
      </c>
      <c r="D33" s="1382">
        <f t="shared" si="16"/>
        <v>41510</v>
      </c>
      <c r="E33" s="1383">
        <f>SUM(E30:E32)</f>
        <v>500</v>
      </c>
      <c r="F33" s="1363">
        <f>SUM(F32)</f>
        <v>1</v>
      </c>
      <c r="G33" s="1674">
        <f>SUM(G32)</f>
        <v>190</v>
      </c>
      <c r="H33" s="1388">
        <f>SUM(H32)</f>
        <v>15</v>
      </c>
      <c r="I33" s="612">
        <f>SUM(I30:I32)</f>
        <v>76</v>
      </c>
      <c r="J33" s="1667">
        <f>SUM(J30:J32)</f>
        <v>3834.9389999999999</v>
      </c>
      <c r="K33" s="1405">
        <f>SUM(K30:K32)</f>
        <v>159</v>
      </c>
      <c r="L33" s="1388">
        <f t="shared" si="0"/>
        <v>483</v>
      </c>
      <c r="M33" s="1695">
        <f t="shared" si="9"/>
        <v>18.764568764568764</v>
      </c>
      <c r="N33" s="1672">
        <f t="shared" si="1"/>
        <v>45534.938999999998</v>
      </c>
      <c r="O33" s="1697">
        <f t="shared" si="2"/>
        <v>35.965447627895664</v>
      </c>
      <c r="P33" s="1372">
        <f t="shared" si="4"/>
        <v>674</v>
      </c>
      <c r="Q33" s="1698">
        <f t="shared" si="3"/>
        <v>13.643724696356275</v>
      </c>
    </row>
    <row r="34" spans="1:18">
      <c r="A34" s="1431"/>
      <c r="B34" s="1441" t="s">
        <v>965</v>
      </c>
      <c r="C34" s="607">
        <v>121</v>
      </c>
      <c r="D34" s="1664">
        <v>13373</v>
      </c>
      <c r="E34" s="1275">
        <v>130</v>
      </c>
      <c r="F34" s="1368">
        <v>1</v>
      </c>
      <c r="G34" s="1671">
        <v>370</v>
      </c>
      <c r="H34" s="1411">
        <v>10</v>
      </c>
      <c r="I34" s="615">
        <v>19</v>
      </c>
      <c r="J34" s="1664">
        <v>2903.4</v>
      </c>
      <c r="K34" s="1400">
        <v>78</v>
      </c>
      <c r="L34" s="1395">
        <f t="shared" si="0"/>
        <v>141</v>
      </c>
      <c r="M34" s="1696">
        <f t="shared" si="9"/>
        <v>5.4778554778554778</v>
      </c>
      <c r="N34" s="1677">
        <f t="shared" si="1"/>
        <v>16646.400000000001</v>
      </c>
      <c r="O34" s="1366">
        <f t="shared" si="2"/>
        <v>13.148040615427254</v>
      </c>
      <c r="P34" s="1367">
        <f t="shared" si="4"/>
        <v>218</v>
      </c>
      <c r="Q34" s="1694">
        <f t="shared" si="3"/>
        <v>4.4129554655870447</v>
      </c>
    </row>
    <row r="35" spans="1:18">
      <c r="A35" s="1431"/>
      <c r="B35" s="1442" t="s">
        <v>966</v>
      </c>
      <c r="C35" s="607">
        <v>130</v>
      </c>
      <c r="D35" s="1664">
        <v>12406</v>
      </c>
      <c r="E35" s="1275">
        <v>173</v>
      </c>
      <c r="F35" s="1362">
        <v>4</v>
      </c>
      <c r="G35" s="1671">
        <v>919</v>
      </c>
      <c r="H35" s="1408">
        <v>34</v>
      </c>
      <c r="I35" s="498">
        <v>184</v>
      </c>
      <c r="J35" s="1664">
        <v>19312.349999999999</v>
      </c>
      <c r="K35" s="1401">
        <v>634</v>
      </c>
      <c r="L35" s="1396">
        <f t="shared" si="0"/>
        <v>318</v>
      </c>
      <c r="M35" s="1364">
        <f t="shared" si="9"/>
        <v>12.354312354312354</v>
      </c>
      <c r="N35" s="1671">
        <f t="shared" si="1"/>
        <v>32637.35</v>
      </c>
      <c r="O35" s="1366">
        <f t="shared" si="2"/>
        <v>25.778378711307827</v>
      </c>
      <c r="P35" s="658">
        <f t="shared" si="4"/>
        <v>841</v>
      </c>
      <c r="Q35" s="1391">
        <f t="shared" si="3"/>
        <v>17.024291497975707</v>
      </c>
    </row>
    <row r="36" spans="1:18" ht="13.5" thickBot="1">
      <c r="A36" s="1431"/>
      <c r="B36" s="1439" t="s">
        <v>967</v>
      </c>
      <c r="C36" s="607">
        <v>89</v>
      </c>
      <c r="D36" s="1664">
        <v>11251</v>
      </c>
      <c r="E36" s="1275">
        <v>130</v>
      </c>
      <c r="F36" s="1370">
        <v>1</v>
      </c>
      <c r="G36" s="1671">
        <v>2000</v>
      </c>
      <c r="H36" s="1409">
        <v>65</v>
      </c>
      <c r="I36" s="510">
        <v>51</v>
      </c>
      <c r="J36" s="1664">
        <v>1410.25</v>
      </c>
      <c r="K36" s="1402">
        <v>67</v>
      </c>
      <c r="L36" s="1399">
        <f t="shared" si="0"/>
        <v>141</v>
      </c>
      <c r="M36" s="1688">
        <f t="shared" si="9"/>
        <v>5.4778554778554778</v>
      </c>
      <c r="N36" s="1679">
        <f t="shared" si="1"/>
        <v>14661.25</v>
      </c>
      <c r="O36" s="1424">
        <f t="shared" si="2"/>
        <v>11.580084010532776</v>
      </c>
      <c r="P36" s="1369">
        <f t="shared" si="4"/>
        <v>262</v>
      </c>
      <c r="Q36" s="1426">
        <f t="shared" si="3"/>
        <v>5.3036437246963564</v>
      </c>
    </row>
    <row r="37" spans="1:18" s="485" customFormat="1" ht="13.5" thickBot="1">
      <c r="A37" s="1443"/>
      <c r="B37" s="1440" t="s">
        <v>968</v>
      </c>
      <c r="C37" s="1383">
        <f t="shared" ref="C37:D37" si="17">SUM(C34:C36)</f>
        <v>340</v>
      </c>
      <c r="D37" s="1382">
        <f t="shared" si="17"/>
        <v>37030</v>
      </c>
      <c r="E37" s="1383">
        <f t="shared" ref="E37:K37" si="18">SUM(E34:E36)</f>
        <v>433</v>
      </c>
      <c r="F37" s="1363">
        <f t="shared" si="18"/>
        <v>6</v>
      </c>
      <c r="G37" s="1673">
        <f t="shared" si="18"/>
        <v>3289</v>
      </c>
      <c r="H37" s="1412">
        <f t="shared" si="18"/>
        <v>109</v>
      </c>
      <c r="I37" s="612">
        <f t="shared" si="18"/>
        <v>254</v>
      </c>
      <c r="J37" s="1676">
        <f t="shared" si="18"/>
        <v>23626</v>
      </c>
      <c r="K37" s="1406">
        <f t="shared" si="18"/>
        <v>779</v>
      </c>
      <c r="L37" s="1388">
        <f t="shared" si="0"/>
        <v>600</v>
      </c>
      <c r="M37" s="1373">
        <f t="shared" si="9"/>
        <v>23.310023310023308</v>
      </c>
      <c r="N37" s="1672">
        <f t="shared" si="1"/>
        <v>63945</v>
      </c>
      <c r="O37" s="1689">
        <f t="shared" si="2"/>
        <v>50.506503337267858</v>
      </c>
      <c r="P37" s="1372">
        <f t="shared" si="4"/>
        <v>1321</v>
      </c>
      <c r="Q37" s="1698">
        <f t="shared" si="3"/>
        <v>26.74089068825911</v>
      </c>
    </row>
    <row r="38" spans="1:18" ht="13.5" thickBot="1">
      <c r="A38" s="1431"/>
      <c r="B38" s="1429"/>
      <c r="C38" s="1413"/>
      <c r="D38" s="1668"/>
      <c r="E38" s="1414"/>
      <c r="F38" s="1415"/>
      <c r="G38" s="1675"/>
      <c r="H38" s="1419"/>
      <c r="I38" s="616"/>
      <c r="J38" s="1668"/>
      <c r="K38" s="1407"/>
      <c r="L38" s="1423"/>
      <c r="M38" s="1682"/>
      <c r="N38" s="1680"/>
      <c r="O38" s="1424"/>
      <c r="P38" s="1425"/>
      <c r="Q38" s="1699"/>
    </row>
    <row r="39" spans="1:18" ht="13.5" thickBot="1">
      <c r="A39" s="1431"/>
      <c r="B39" s="1430" t="s">
        <v>248</v>
      </c>
      <c r="C39" s="1360">
        <f>C37+C33+C29+C24+C20+C15+C11</f>
        <v>4420</v>
      </c>
      <c r="D39" s="1360">
        <f t="shared" ref="D39:K39" si="19">D37+D33+D29+D24+D20+D15+D11</f>
        <v>622292</v>
      </c>
      <c r="E39" s="1360">
        <f t="shared" si="19"/>
        <v>5082</v>
      </c>
      <c r="F39" s="1360">
        <f>F37+F33+F29+F24+F20+F15+F11</f>
        <v>127</v>
      </c>
      <c r="G39" s="1360">
        <f t="shared" si="19"/>
        <v>29661.246999999999</v>
      </c>
      <c r="H39" s="1360">
        <f t="shared" si="19"/>
        <v>880</v>
      </c>
      <c r="I39" s="1360">
        <f>I37+I33+I29+I24+I20+I15+I11</f>
        <v>2750</v>
      </c>
      <c r="J39" s="1360">
        <f t="shared" si="19"/>
        <v>109769.72899999999</v>
      </c>
      <c r="K39" s="1360">
        <f t="shared" si="19"/>
        <v>4898</v>
      </c>
      <c r="L39" s="1388">
        <f t="shared" si="0"/>
        <v>7297</v>
      </c>
      <c r="M39" s="1427">
        <v>100</v>
      </c>
      <c r="N39" s="1672">
        <f t="shared" si="1"/>
        <v>761722.97600000002</v>
      </c>
      <c r="O39" s="1428">
        <v>100</v>
      </c>
      <c r="P39" s="1372">
        <f t="shared" si="4"/>
        <v>10860</v>
      </c>
      <c r="Q39" s="1444">
        <v>100</v>
      </c>
      <c r="R39" s="566"/>
    </row>
    <row r="40" spans="1:18" ht="13.5" thickBot="1">
      <c r="A40" s="1431"/>
      <c r="B40" s="1432" t="s">
        <v>969</v>
      </c>
      <c r="C40" s="1416"/>
      <c r="D40" s="1669"/>
      <c r="E40" s="1418"/>
      <c r="F40" s="1392"/>
      <c r="G40" s="1417"/>
      <c r="H40" s="1420"/>
      <c r="I40" s="1421"/>
      <c r="J40" s="1417"/>
      <c r="K40" s="1422"/>
      <c r="L40" s="1351" t="s">
        <v>684</v>
      </c>
      <c r="M40" s="1352" t="s">
        <v>970</v>
      </c>
      <c r="N40" s="1352" t="s">
        <v>684</v>
      </c>
      <c r="O40" s="1352" t="s">
        <v>970</v>
      </c>
      <c r="P40" s="1352" t="s">
        <v>684</v>
      </c>
      <c r="Q40" s="1353" t="s">
        <v>970</v>
      </c>
    </row>
    <row r="41" spans="1:18" ht="13.5" thickTop="1">
      <c r="B41" s="2516" t="s">
        <v>971</v>
      </c>
      <c r="C41" s="2516"/>
      <c r="D41" s="2516"/>
      <c r="E41" s="2517" t="s">
        <v>972</v>
      </c>
      <c r="F41" s="2517"/>
      <c r="G41" s="2517"/>
      <c r="H41" s="2517"/>
      <c r="I41" s="2517"/>
      <c r="N41" s="524"/>
      <c r="O41" s="524"/>
      <c r="P41" s="524"/>
      <c r="Q41" s="524"/>
    </row>
    <row r="42" spans="1:18">
      <c r="B42" s="617" t="s">
        <v>973</v>
      </c>
    </row>
    <row r="77" spans="5:5">
      <c r="E77" s="525"/>
    </row>
  </sheetData>
  <mergeCells count="8">
    <mergeCell ref="B41:D41"/>
    <mergeCell ref="E41:I41"/>
    <mergeCell ref="B2:Q2"/>
    <mergeCell ref="N3:Q3"/>
    <mergeCell ref="C4:E4"/>
    <mergeCell ref="F4:H4"/>
    <mergeCell ref="I4:K4"/>
    <mergeCell ref="L4:Q4"/>
  </mergeCells>
  <phoneticPr fontId="128" type="noConversion"/>
  <printOptions horizontalCentered="1" verticalCentered="1"/>
  <pageMargins left="0" right="0" top="0" bottom="1.66" header="0.11811023622047245" footer="1.63"/>
  <pageSetup paperSize="9" scale="83" orientation="landscape" horizontalDpi="360" verticalDpi="36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A1:T77"/>
  <sheetViews>
    <sheetView workbookViewId="0">
      <selection activeCell="S12" sqref="S12"/>
    </sheetView>
  </sheetViews>
  <sheetFormatPr baseColWidth="10" defaultColWidth="11.42578125" defaultRowHeight="12.75"/>
  <cols>
    <col min="1" max="1" width="1.140625" style="484" customWidth="1"/>
    <col min="2" max="2" width="19.85546875" style="484" customWidth="1"/>
    <col min="3" max="3" width="9.7109375" style="484" customWidth="1"/>
    <col min="4" max="4" width="12.85546875" style="484" customWidth="1"/>
    <col min="5" max="5" width="8.7109375" style="484" customWidth="1"/>
    <col min="6" max="6" width="9.42578125" style="484" customWidth="1"/>
    <col min="7" max="7" width="12.42578125" style="484" customWidth="1"/>
    <col min="8" max="8" width="8.42578125" style="484" customWidth="1"/>
    <col min="9" max="9" width="10" style="484" customWidth="1"/>
    <col min="10" max="10" width="13" style="484" customWidth="1"/>
    <col min="11" max="11" width="8.85546875" style="484" customWidth="1"/>
    <col min="12" max="12" width="9.85546875" style="484" customWidth="1"/>
    <col min="13" max="13" width="9.7109375" style="484" customWidth="1"/>
    <col min="14" max="14" width="12.140625" style="484" customWidth="1"/>
    <col min="15" max="15" width="9" style="484" customWidth="1"/>
    <col min="16" max="16" width="9.28515625" style="484" customWidth="1"/>
    <col min="17" max="17" width="8.7109375" style="484" customWidth="1"/>
    <col min="18" max="255" width="11.42578125" style="484" customWidth="1"/>
    <col min="256" max="257" width="11.42578125" style="484"/>
    <col min="258" max="258" width="19.85546875" style="484" customWidth="1"/>
    <col min="259" max="259" width="9.7109375" style="484" customWidth="1"/>
    <col min="260" max="260" width="12.85546875" style="484" customWidth="1"/>
    <col min="261" max="261" width="8.7109375" style="484" customWidth="1"/>
    <col min="262" max="262" width="9.42578125" style="484" customWidth="1"/>
    <col min="263" max="263" width="12.42578125" style="484" customWidth="1"/>
    <col min="264" max="264" width="8.42578125" style="484" customWidth="1"/>
    <col min="265" max="265" width="10" style="484" customWidth="1"/>
    <col min="266" max="266" width="13" style="484" customWidth="1"/>
    <col min="267" max="267" width="8.85546875" style="484" customWidth="1"/>
    <col min="268" max="268" width="9.85546875" style="484" customWidth="1"/>
    <col min="269" max="269" width="11.28515625" style="484" customWidth="1"/>
    <col min="270" max="270" width="12.140625" style="484" customWidth="1"/>
    <col min="271" max="271" width="9.42578125" style="484" customWidth="1"/>
    <col min="272" max="272" width="9.28515625" style="484" customWidth="1"/>
    <col min="273" max="511" width="11.42578125" style="484" customWidth="1"/>
    <col min="512" max="513" width="11.42578125" style="484"/>
    <col min="514" max="514" width="19.85546875" style="484" customWidth="1"/>
    <col min="515" max="515" width="9.7109375" style="484" customWidth="1"/>
    <col min="516" max="516" width="12.85546875" style="484" customWidth="1"/>
    <col min="517" max="517" width="8.7109375" style="484" customWidth="1"/>
    <col min="518" max="518" width="9.42578125" style="484" customWidth="1"/>
    <col min="519" max="519" width="12.42578125" style="484" customWidth="1"/>
    <col min="520" max="520" width="8.42578125" style="484" customWidth="1"/>
    <col min="521" max="521" width="10" style="484" customWidth="1"/>
    <col min="522" max="522" width="13" style="484" customWidth="1"/>
    <col min="523" max="523" width="8.85546875" style="484" customWidth="1"/>
    <col min="524" max="524" width="9.85546875" style="484" customWidth="1"/>
    <col min="525" max="525" width="11.28515625" style="484" customWidth="1"/>
    <col min="526" max="526" width="12.140625" style="484" customWidth="1"/>
    <col min="527" max="527" width="9.42578125" style="484" customWidth="1"/>
    <col min="528" max="528" width="9.28515625" style="484" customWidth="1"/>
    <col min="529" max="767" width="11.42578125" style="484" customWidth="1"/>
    <col min="768" max="769" width="11.42578125" style="484"/>
    <col min="770" max="770" width="19.85546875" style="484" customWidth="1"/>
    <col min="771" max="771" width="9.7109375" style="484" customWidth="1"/>
    <col min="772" max="772" width="12.85546875" style="484" customWidth="1"/>
    <col min="773" max="773" width="8.7109375" style="484" customWidth="1"/>
    <col min="774" max="774" width="9.42578125" style="484" customWidth="1"/>
    <col min="775" max="775" width="12.42578125" style="484" customWidth="1"/>
    <col min="776" max="776" width="8.42578125" style="484" customWidth="1"/>
    <col min="777" max="777" width="10" style="484" customWidth="1"/>
    <col min="778" max="778" width="13" style="484" customWidth="1"/>
    <col min="779" max="779" width="8.85546875" style="484" customWidth="1"/>
    <col min="780" max="780" width="9.85546875" style="484" customWidth="1"/>
    <col min="781" max="781" width="11.28515625" style="484" customWidth="1"/>
    <col min="782" max="782" width="12.140625" style="484" customWidth="1"/>
    <col min="783" max="783" width="9.42578125" style="484" customWidth="1"/>
    <col min="784" max="784" width="9.28515625" style="484" customWidth="1"/>
    <col min="785" max="1023" width="11.42578125" style="484" customWidth="1"/>
    <col min="1024" max="1025" width="11.42578125" style="484"/>
    <col min="1026" max="1026" width="19.85546875" style="484" customWidth="1"/>
    <col min="1027" max="1027" width="9.7109375" style="484" customWidth="1"/>
    <col min="1028" max="1028" width="12.85546875" style="484" customWidth="1"/>
    <col min="1029" max="1029" width="8.7109375" style="484" customWidth="1"/>
    <col min="1030" max="1030" width="9.42578125" style="484" customWidth="1"/>
    <col min="1031" max="1031" width="12.42578125" style="484" customWidth="1"/>
    <col min="1032" max="1032" width="8.42578125" style="484" customWidth="1"/>
    <col min="1033" max="1033" width="10" style="484" customWidth="1"/>
    <col min="1034" max="1034" width="13" style="484" customWidth="1"/>
    <col min="1035" max="1035" width="8.85546875" style="484" customWidth="1"/>
    <col min="1036" max="1036" width="9.85546875" style="484" customWidth="1"/>
    <col min="1037" max="1037" width="11.28515625" style="484" customWidth="1"/>
    <col min="1038" max="1038" width="12.140625" style="484" customWidth="1"/>
    <col min="1039" max="1039" width="9.42578125" style="484" customWidth="1"/>
    <col min="1040" max="1040" width="9.28515625" style="484" customWidth="1"/>
    <col min="1041" max="1279" width="11.42578125" style="484" customWidth="1"/>
    <col min="1280" max="1281" width="11.42578125" style="484"/>
    <col min="1282" max="1282" width="19.85546875" style="484" customWidth="1"/>
    <col min="1283" max="1283" width="9.7109375" style="484" customWidth="1"/>
    <col min="1284" max="1284" width="12.85546875" style="484" customWidth="1"/>
    <col min="1285" max="1285" width="8.7109375" style="484" customWidth="1"/>
    <col min="1286" max="1286" width="9.42578125" style="484" customWidth="1"/>
    <col min="1287" max="1287" width="12.42578125" style="484" customWidth="1"/>
    <col min="1288" max="1288" width="8.42578125" style="484" customWidth="1"/>
    <col min="1289" max="1289" width="10" style="484" customWidth="1"/>
    <col min="1290" max="1290" width="13" style="484" customWidth="1"/>
    <col min="1291" max="1291" width="8.85546875" style="484" customWidth="1"/>
    <col min="1292" max="1292" width="9.85546875" style="484" customWidth="1"/>
    <col min="1293" max="1293" width="11.28515625" style="484" customWidth="1"/>
    <col min="1294" max="1294" width="12.140625" style="484" customWidth="1"/>
    <col min="1295" max="1295" width="9.42578125" style="484" customWidth="1"/>
    <col min="1296" max="1296" width="9.28515625" style="484" customWidth="1"/>
    <col min="1297" max="1535" width="11.42578125" style="484" customWidth="1"/>
    <col min="1536" max="1537" width="11.42578125" style="484"/>
    <col min="1538" max="1538" width="19.85546875" style="484" customWidth="1"/>
    <col min="1539" max="1539" width="9.7109375" style="484" customWidth="1"/>
    <col min="1540" max="1540" width="12.85546875" style="484" customWidth="1"/>
    <col min="1541" max="1541" width="8.7109375" style="484" customWidth="1"/>
    <col min="1542" max="1542" width="9.42578125" style="484" customWidth="1"/>
    <col min="1543" max="1543" width="12.42578125" style="484" customWidth="1"/>
    <col min="1544" max="1544" width="8.42578125" style="484" customWidth="1"/>
    <col min="1545" max="1545" width="10" style="484" customWidth="1"/>
    <col min="1546" max="1546" width="13" style="484" customWidth="1"/>
    <col min="1547" max="1547" width="8.85546875" style="484" customWidth="1"/>
    <col min="1548" max="1548" width="9.85546875" style="484" customWidth="1"/>
    <col min="1549" max="1549" width="11.28515625" style="484" customWidth="1"/>
    <col min="1550" max="1550" width="12.140625" style="484" customWidth="1"/>
    <col min="1551" max="1551" width="9.42578125" style="484" customWidth="1"/>
    <col min="1552" max="1552" width="9.28515625" style="484" customWidth="1"/>
    <col min="1553" max="1791" width="11.42578125" style="484" customWidth="1"/>
    <col min="1792" max="1793" width="11.42578125" style="484"/>
    <col min="1794" max="1794" width="19.85546875" style="484" customWidth="1"/>
    <col min="1795" max="1795" width="9.7109375" style="484" customWidth="1"/>
    <col min="1796" max="1796" width="12.85546875" style="484" customWidth="1"/>
    <col min="1797" max="1797" width="8.7109375" style="484" customWidth="1"/>
    <col min="1798" max="1798" width="9.42578125" style="484" customWidth="1"/>
    <col min="1799" max="1799" width="12.42578125" style="484" customWidth="1"/>
    <col min="1800" max="1800" width="8.42578125" style="484" customWidth="1"/>
    <col min="1801" max="1801" width="10" style="484" customWidth="1"/>
    <col min="1802" max="1802" width="13" style="484" customWidth="1"/>
    <col min="1803" max="1803" width="8.85546875" style="484" customWidth="1"/>
    <col min="1804" max="1804" width="9.85546875" style="484" customWidth="1"/>
    <col min="1805" max="1805" width="11.28515625" style="484" customWidth="1"/>
    <col min="1806" max="1806" width="12.140625" style="484" customWidth="1"/>
    <col min="1807" max="1807" width="9.42578125" style="484" customWidth="1"/>
    <col min="1808" max="1808" width="9.28515625" style="484" customWidth="1"/>
    <col min="1809" max="2047" width="11.42578125" style="484" customWidth="1"/>
    <col min="2048" max="2049" width="11.42578125" style="484"/>
    <col min="2050" max="2050" width="19.85546875" style="484" customWidth="1"/>
    <col min="2051" max="2051" width="9.7109375" style="484" customWidth="1"/>
    <col min="2052" max="2052" width="12.85546875" style="484" customWidth="1"/>
    <col min="2053" max="2053" width="8.7109375" style="484" customWidth="1"/>
    <col min="2054" max="2054" width="9.42578125" style="484" customWidth="1"/>
    <col min="2055" max="2055" width="12.42578125" style="484" customWidth="1"/>
    <col min="2056" max="2056" width="8.42578125" style="484" customWidth="1"/>
    <col min="2057" max="2057" width="10" style="484" customWidth="1"/>
    <col min="2058" max="2058" width="13" style="484" customWidth="1"/>
    <col min="2059" max="2059" width="8.85546875" style="484" customWidth="1"/>
    <col min="2060" max="2060" width="9.85546875" style="484" customWidth="1"/>
    <col min="2061" max="2061" width="11.28515625" style="484" customWidth="1"/>
    <col min="2062" max="2062" width="12.140625" style="484" customWidth="1"/>
    <col min="2063" max="2063" width="9.42578125" style="484" customWidth="1"/>
    <col min="2064" max="2064" width="9.28515625" style="484" customWidth="1"/>
    <col min="2065" max="2303" width="11.42578125" style="484" customWidth="1"/>
    <col min="2304" max="2305" width="11.42578125" style="484"/>
    <col min="2306" max="2306" width="19.85546875" style="484" customWidth="1"/>
    <col min="2307" max="2307" width="9.7109375" style="484" customWidth="1"/>
    <col min="2308" max="2308" width="12.85546875" style="484" customWidth="1"/>
    <col min="2309" max="2309" width="8.7109375" style="484" customWidth="1"/>
    <col min="2310" max="2310" width="9.42578125" style="484" customWidth="1"/>
    <col min="2311" max="2311" width="12.42578125" style="484" customWidth="1"/>
    <col min="2312" max="2312" width="8.42578125" style="484" customWidth="1"/>
    <col min="2313" max="2313" width="10" style="484" customWidth="1"/>
    <col min="2314" max="2314" width="13" style="484" customWidth="1"/>
    <col min="2315" max="2315" width="8.85546875" style="484" customWidth="1"/>
    <col min="2316" max="2316" width="9.85546875" style="484" customWidth="1"/>
    <col min="2317" max="2317" width="11.28515625" style="484" customWidth="1"/>
    <col min="2318" max="2318" width="12.140625" style="484" customWidth="1"/>
    <col min="2319" max="2319" width="9.42578125" style="484" customWidth="1"/>
    <col min="2320" max="2320" width="9.28515625" style="484" customWidth="1"/>
    <col min="2321" max="2559" width="11.42578125" style="484" customWidth="1"/>
    <col min="2560" max="2561" width="11.42578125" style="484"/>
    <col min="2562" max="2562" width="19.85546875" style="484" customWidth="1"/>
    <col min="2563" max="2563" width="9.7109375" style="484" customWidth="1"/>
    <col min="2564" max="2564" width="12.85546875" style="484" customWidth="1"/>
    <col min="2565" max="2565" width="8.7109375" style="484" customWidth="1"/>
    <col min="2566" max="2566" width="9.42578125" style="484" customWidth="1"/>
    <col min="2567" max="2567" width="12.42578125" style="484" customWidth="1"/>
    <col min="2568" max="2568" width="8.42578125" style="484" customWidth="1"/>
    <col min="2569" max="2569" width="10" style="484" customWidth="1"/>
    <col min="2570" max="2570" width="13" style="484" customWidth="1"/>
    <col min="2571" max="2571" width="8.85546875" style="484" customWidth="1"/>
    <col min="2572" max="2572" width="9.85546875" style="484" customWidth="1"/>
    <col min="2573" max="2573" width="11.28515625" style="484" customWidth="1"/>
    <col min="2574" max="2574" width="12.140625" style="484" customWidth="1"/>
    <col min="2575" max="2575" width="9.42578125" style="484" customWidth="1"/>
    <col min="2576" max="2576" width="9.28515625" style="484" customWidth="1"/>
    <col min="2577" max="2815" width="11.42578125" style="484" customWidth="1"/>
    <col min="2816" max="2817" width="11.42578125" style="484"/>
    <col min="2818" max="2818" width="19.85546875" style="484" customWidth="1"/>
    <col min="2819" max="2819" width="9.7109375" style="484" customWidth="1"/>
    <col min="2820" max="2820" width="12.85546875" style="484" customWidth="1"/>
    <col min="2821" max="2821" width="8.7109375" style="484" customWidth="1"/>
    <col min="2822" max="2822" width="9.42578125" style="484" customWidth="1"/>
    <col min="2823" max="2823" width="12.42578125" style="484" customWidth="1"/>
    <col min="2824" max="2824" width="8.42578125" style="484" customWidth="1"/>
    <col min="2825" max="2825" width="10" style="484" customWidth="1"/>
    <col min="2826" max="2826" width="13" style="484" customWidth="1"/>
    <col min="2827" max="2827" width="8.85546875" style="484" customWidth="1"/>
    <col min="2828" max="2828" width="9.85546875" style="484" customWidth="1"/>
    <col min="2829" max="2829" width="11.28515625" style="484" customWidth="1"/>
    <col min="2830" max="2830" width="12.140625" style="484" customWidth="1"/>
    <col min="2831" max="2831" width="9.42578125" style="484" customWidth="1"/>
    <col min="2832" max="2832" width="9.28515625" style="484" customWidth="1"/>
    <col min="2833" max="3071" width="11.42578125" style="484" customWidth="1"/>
    <col min="3072" max="3073" width="11.42578125" style="484"/>
    <col min="3074" max="3074" width="19.85546875" style="484" customWidth="1"/>
    <col min="3075" max="3075" width="9.7109375" style="484" customWidth="1"/>
    <col min="3076" max="3076" width="12.85546875" style="484" customWidth="1"/>
    <col min="3077" max="3077" width="8.7109375" style="484" customWidth="1"/>
    <col min="3078" max="3078" width="9.42578125" style="484" customWidth="1"/>
    <col min="3079" max="3079" width="12.42578125" style="484" customWidth="1"/>
    <col min="3080" max="3080" width="8.42578125" style="484" customWidth="1"/>
    <col min="3081" max="3081" width="10" style="484" customWidth="1"/>
    <col min="3082" max="3082" width="13" style="484" customWidth="1"/>
    <col min="3083" max="3083" width="8.85546875" style="484" customWidth="1"/>
    <col min="3084" max="3084" width="9.85546875" style="484" customWidth="1"/>
    <col min="3085" max="3085" width="11.28515625" style="484" customWidth="1"/>
    <col min="3086" max="3086" width="12.140625" style="484" customWidth="1"/>
    <col min="3087" max="3087" width="9.42578125" style="484" customWidth="1"/>
    <col min="3088" max="3088" width="9.28515625" style="484" customWidth="1"/>
    <col min="3089" max="3327" width="11.42578125" style="484" customWidth="1"/>
    <col min="3328" max="3329" width="11.42578125" style="484"/>
    <col min="3330" max="3330" width="19.85546875" style="484" customWidth="1"/>
    <col min="3331" max="3331" width="9.7109375" style="484" customWidth="1"/>
    <col min="3332" max="3332" width="12.85546875" style="484" customWidth="1"/>
    <col min="3333" max="3333" width="8.7109375" style="484" customWidth="1"/>
    <col min="3334" max="3334" width="9.42578125" style="484" customWidth="1"/>
    <col min="3335" max="3335" width="12.42578125" style="484" customWidth="1"/>
    <col min="3336" max="3336" width="8.42578125" style="484" customWidth="1"/>
    <col min="3337" max="3337" width="10" style="484" customWidth="1"/>
    <col min="3338" max="3338" width="13" style="484" customWidth="1"/>
    <col min="3339" max="3339" width="8.85546875" style="484" customWidth="1"/>
    <col min="3340" max="3340" width="9.85546875" style="484" customWidth="1"/>
    <col min="3341" max="3341" width="11.28515625" style="484" customWidth="1"/>
    <col min="3342" max="3342" width="12.140625" style="484" customWidth="1"/>
    <col min="3343" max="3343" width="9.42578125" style="484" customWidth="1"/>
    <col min="3344" max="3344" width="9.28515625" style="484" customWidth="1"/>
    <col min="3345" max="3583" width="11.42578125" style="484" customWidth="1"/>
    <col min="3584" max="3585" width="11.42578125" style="484"/>
    <col min="3586" max="3586" width="19.85546875" style="484" customWidth="1"/>
    <col min="3587" max="3587" width="9.7109375" style="484" customWidth="1"/>
    <col min="3588" max="3588" width="12.85546875" style="484" customWidth="1"/>
    <col min="3589" max="3589" width="8.7109375" style="484" customWidth="1"/>
    <col min="3590" max="3590" width="9.42578125" style="484" customWidth="1"/>
    <col min="3591" max="3591" width="12.42578125" style="484" customWidth="1"/>
    <col min="3592" max="3592" width="8.42578125" style="484" customWidth="1"/>
    <col min="3593" max="3593" width="10" style="484" customWidth="1"/>
    <col min="3594" max="3594" width="13" style="484" customWidth="1"/>
    <col min="3595" max="3595" width="8.85546875" style="484" customWidth="1"/>
    <col min="3596" max="3596" width="9.85546875" style="484" customWidth="1"/>
    <col min="3597" max="3597" width="11.28515625" style="484" customWidth="1"/>
    <col min="3598" max="3598" width="12.140625" style="484" customWidth="1"/>
    <col min="3599" max="3599" width="9.42578125" style="484" customWidth="1"/>
    <col min="3600" max="3600" width="9.28515625" style="484" customWidth="1"/>
    <col min="3601" max="3839" width="11.42578125" style="484" customWidth="1"/>
    <col min="3840" max="3841" width="11.42578125" style="484"/>
    <col min="3842" max="3842" width="19.85546875" style="484" customWidth="1"/>
    <col min="3843" max="3843" width="9.7109375" style="484" customWidth="1"/>
    <col min="3844" max="3844" width="12.85546875" style="484" customWidth="1"/>
    <col min="3845" max="3845" width="8.7109375" style="484" customWidth="1"/>
    <col min="3846" max="3846" width="9.42578125" style="484" customWidth="1"/>
    <col min="3847" max="3847" width="12.42578125" style="484" customWidth="1"/>
    <col min="3848" max="3848" width="8.42578125" style="484" customWidth="1"/>
    <col min="3849" max="3849" width="10" style="484" customWidth="1"/>
    <col min="3850" max="3850" width="13" style="484" customWidth="1"/>
    <col min="3851" max="3851" width="8.85546875" style="484" customWidth="1"/>
    <col min="3852" max="3852" width="9.85546875" style="484" customWidth="1"/>
    <col min="3853" max="3853" width="11.28515625" style="484" customWidth="1"/>
    <col min="3854" max="3854" width="12.140625" style="484" customWidth="1"/>
    <col min="3855" max="3855" width="9.42578125" style="484" customWidth="1"/>
    <col min="3856" max="3856" width="9.28515625" style="484" customWidth="1"/>
    <col min="3857" max="4095" width="11.42578125" style="484" customWidth="1"/>
    <col min="4096" max="4097" width="11.42578125" style="484"/>
    <col min="4098" max="4098" width="19.85546875" style="484" customWidth="1"/>
    <col min="4099" max="4099" width="9.7109375" style="484" customWidth="1"/>
    <col min="4100" max="4100" width="12.85546875" style="484" customWidth="1"/>
    <col min="4101" max="4101" width="8.7109375" style="484" customWidth="1"/>
    <col min="4102" max="4102" width="9.42578125" style="484" customWidth="1"/>
    <col min="4103" max="4103" width="12.42578125" style="484" customWidth="1"/>
    <col min="4104" max="4104" width="8.42578125" style="484" customWidth="1"/>
    <col min="4105" max="4105" width="10" style="484" customWidth="1"/>
    <col min="4106" max="4106" width="13" style="484" customWidth="1"/>
    <col min="4107" max="4107" width="8.85546875" style="484" customWidth="1"/>
    <col min="4108" max="4108" width="9.85546875" style="484" customWidth="1"/>
    <col min="4109" max="4109" width="11.28515625" style="484" customWidth="1"/>
    <col min="4110" max="4110" width="12.140625" style="484" customWidth="1"/>
    <col min="4111" max="4111" width="9.42578125" style="484" customWidth="1"/>
    <col min="4112" max="4112" width="9.28515625" style="484" customWidth="1"/>
    <col min="4113" max="4351" width="11.42578125" style="484" customWidth="1"/>
    <col min="4352" max="4353" width="11.42578125" style="484"/>
    <col min="4354" max="4354" width="19.85546875" style="484" customWidth="1"/>
    <col min="4355" max="4355" width="9.7109375" style="484" customWidth="1"/>
    <col min="4356" max="4356" width="12.85546875" style="484" customWidth="1"/>
    <col min="4357" max="4357" width="8.7109375" style="484" customWidth="1"/>
    <col min="4358" max="4358" width="9.42578125" style="484" customWidth="1"/>
    <col min="4359" max="4359" width="12.42578125" style="484" customWidth="1"/>
    <col min="4360" max="4360" width="8.42578125" style="484" customWidth="1"/>
    <col min="4361" max="4361" width="10" style="484" customWidth="1"/>
    <col min="4362" max="4362" width="13" style="484" customWidth="1"/>
    <col min="4363" max="4363" width="8.85546875" style="484" customWidth="1"/>
    <col min="4364" max="4364" width="9.85546875" style="484" customWidth="1"/>
    <col min="4365" max="4365" width="11.28515625" style="484" customWidth="1"/>
    <col min="4366" max="4366" width="12.140625" style="484" customWidth="1"/>
    <col min="4367" max="4367" width="9.42578125" style="484" customWidth="1"/>
    <col min="4368" max="4368" width="9.28515625" style="484" customWidth="1"/>
    <col min="4369" max="4607" width="11.42578125" style="484" customWidth="1"/>
    <col min="4608" max="4609" width="11.42578125" style="484"/>
    <col min="4610" max="4610" width="19.85546875" style="484" customWidth="1"/>
    <col min="4611" max="4611" width="9.7109375" style="484" customWidth="1"/>
    <col min="4612" max="4612" width="12.85546875" style="484" customWidth="1"/>
    <col min="4613" max="4613" width="8.7109375" style="484" customWidth="1"/>
    <col min="4614" max="4614" width="9.42578125" style="484" customWidth="1"/>
    <col min="4615" max="4615" width="12.42578125" style="484" customWidth="1"/>
    <col min="4616" max="4616" width="8.42578125" style="484" customWidth="1"/>
    <col min="4617" max="4617" width="10" style="484" customWidth="1"/>
    <col min="4618" max="4618" width="13" style="484" customWidth="1"/>
    <col min="4619" max="4619" width="8.85546875" style="484" customWidth="1"/>
    <col min="4620" max="4620" width="9.85546875" style="484" customWidth="1"/>
    <col min="4621" max="4621" width="11.28515625" style="484" customWidth="1"/>
    <col min="4622" max="4622" width="12.140625" style="484" customWidth="1"/>
    <col min="4623" max="4623" width="9.42578125" style="484" customWidth="1"/>
    <col min="4624" max="4624" width="9.28515625" style="484" customWidth="1"/>
    <col min="4625" max="4863" width="11.42578125" style="484" customWidth="1"/>
    <col min="4864" max="4865" width="11.42578125" style="484"/>
    <col min="4866" max="4866" width="19.85546875" style="484" customWidth="1"/>
    <col min="4867" max="4867" width="9.7109375" style="484" customWidth="1"/>
    <col min="4868" max="4868" width="12.85546875" style="484" customWidth="1"/>
    <col min="4869" max="4869" width="8.7109375" style="484" customWidth="1"/>
    <col min="4870" max="4870" width="9.42578125" style="484" customWidth="1"/>
    <col min="4871" max="4871" width="12.42578125" style="484" customWidth="1"/>
    <col min="4872" max="4872" width="8.42578125" style="484" customWidth="1"/>
    <col min="4873" max="4873" width="10" style="484" customWidth="1"/>
    <col min="4874" max="4874" width="13" style="484" customWidth="1"/>
    <col min="4875" max="4875" width="8.85546875" style="484" customWidth="1"/>
    <col min="4876" max="4876" width="9.85546875" style="484" customWidth="1"/>
    <col min="4877" max="4877" width="11.28515625" style="484" customWidth="1"/>
    <col min="4878" max="4878" width="12.140625" style="484" customWidth="1"/>
    <col min="4879" max="4879" width="9.42578125" style="484" customWidth="1"/>
    <col min="4880" max="4880" width="9.28515625" style="484" customWidth="1"/>
    <col min="4881" max="5119" width="11.42578125" style="484" customWidth="1"/>
    <col min="5120" max="5121" width="11.42578125" style="484"/>
    <col min="5122" max="5122" width="19.85546875" style="484" customWidth="1"/>
    <col min="5123" max="5123" width="9.7109375" style="484" customWidth="1"/>
    <col min="5124" max="5124" width="12.85546875" style="484" customWidth="1"/>
    <col min="5125" max="5125" width="8.7109375" style="484" customWidth="1"/>
    <col min="5126" max="5126" width="9.42578125" style="484" customWidth="1"/>
    <col min="5127" max="5127" width="12.42578125" style="484" customWidth="1"/>
    <col min="5128" max="5128" width="8.42578125" style="484" customWidth="1"/>
    <col min="5129" max="5129" width="10" style="484" customWidth="1"/>
    <col min="5130" max="5130" width="13" style="484" customWidth="1"/>
    <col min="5131" max="5131" width="8.85546875" style="484" customWidth="1"/>
    <col min="5132" max="5132" width="9.85546875" style="484" customWidth="1"/>
    <col min="5133" max="5133" width="11.28515625" style="484" customWidth="1"/>
    <col min="5134" max="5134" width="12.140625" style="484" customWidth="1"/>
    <col min="5135" max="5135" width="9.42578125" style="484" customWidth="1"/>
    <col min="5136" max="5136" width="9.28515625" style="484" customWidth="1"/>
    <col min="5137" max="5375" width="11.42578125" style="484" customWidth="1"/>
    <col min="5376" max="5377" width="11.42578125" style="484"/>
    <col min="5378" max="5378" width="19.85546875" style="484" customWidth="1"/>
    <col min="5379" max="5379" width="9.7109375" style="484" customWidth="1"/>
    <col min="5380" max="5380" width="12.85546875" style="484" customWidth="1"/>
    <col min="5381" max="5381" width="8.7109375" style="484" customWidth="1"/>
    <col min="5382" max="5382" width="9.42578125" style="484" customWidth="1"/>
    <col min="5383" max="5383" width="12.42578125" style="484" customWidth="1"/>
    <col min="5384" max="5384" width="8.42578125" style="484" customWidth="1"/>
    <col min="5385" max="5385" width="10" style="484" customWidth="1"/>
    <col min="5386" max="5386" width="13" style="484" customWidth="1"/>
    <col min="5387" max="5387" width="8.85546875" style="484" customWidth="1"/>
    <col min="5388" max="5388" width="9.85546875" style="484" customWidth="1"/>
    <col min="5389" max="5389" width="11.28515625" style="484" customWidth="1"/>
    <col min="5390" max="5390" width="12.140625" style="484" customWidth="1"/>
    <col min="5391" max="5391" width="9.42578125" style="484" customWidth="1"/>
    <col min="5392" max="5392" width="9.28515625" style="484" customWidth="1"/>
    <col min="5393" max="5631" width="11.42578125" style="484" customWidth="1"/>
    <col min="5632" max="5633" width="11.42578125" style="484"/>
    <col min="5634" max="5634" width="19.85546875" style="484" customWidth="1"/>
    <col min="5635" max="5635" width="9.7109375" style="484" customWidth="1"/>
    <col min="5636" max="5636" width="12.85546875" style="484" customWidth="1"/>
    <col min="5637" max="5637" width="8.7109375" style="484" customWidth="1"/>
    <col min="5638" max="5638" width="9.42578125" style="484" customWidth="1"/>
    <col min="5639" max="5639" width="12.42578125" style="484" customWidth="1"/>
    <col min="5640" max="5640" width="8.42578125" style="484" customWidth="1"/>
    <col min="5641" max="5641" width="10" style="484" customWidth="1"/>
    <col min="5642" max="5642" width="13" style="484" customWidth="1"/>
    <col min="5643" max="5643" width="8.85546875" style="484" customWidth="1"/>
    <col min="5644" max="5644" width="9.85546875" style="484" customWidth="1"/>
    <col min="5645" max="5645" width="11.28515625" style="484" customWidth="1"/>
    <col min="5646" max="5646" width="12.140625" style="484" customWidth="1"/>
    <col min="5647" max="5647" width="9.42578125" style="484" customWidth="1"/>
    <col min="5648" max="5648" width="9.28515625" style="484" customWidth="1"/>
    <col min="5649" max="5887" width="11.42578125" style="484" customWidth="1"/>
    <col min="5888" max="5889" width="11.42578125" style="484"/>
    <col min="5890" max="5890" width="19.85546875" style="484" customWidth="1"/>
    <col min="5891" max="5891" width="9.7109375" style="484" customWidth="1"/>
    <col min="5892" max="5892" width="12.85546875" style="484" customWidth="1"/>
    <col min="5893" max="5893" width="8.7109375" style="484" customWidth="1"/>
    <col min="5894" max="5894" width="9.42578125" style="484" customWidth="1"/>
    <col min="5895" max="5895" width="12.42578125" style="484" customWidth="1"/>
    <col min="5896" max="5896" width="8.42578125" style="484" customWidth="1"/>
    <col min="5897" max="5897" width="10" style="484" customWidth="1"/>
    <col min="5898" max="5898" width="13" style="484" customWidth="1"/>
    <col min="5899" max="5899" width="8.85546875" style="484" customWidth="1"/>
    <col min="5900" max="5900" width="9.85546875" style="484" customWidth="1"/>
    <col min="5901" max="5901" width="11.28515625" style="484" customWidth="1"/>
    <col min="5902" max="5902" width="12.140625" style="484" customWidth="1"/>
    <col min="5903" max="5903" width="9.42578125" style="484" customWidth="1"/>
    <col min="5904" max="5904" width="9.28515625" style="484" customWidth="1"/>
    <col min="5905" max="6143" width="11.42578125" style="484" customWidth="1"/>
    <col min="6144" max="6145" width="11.42578125" style="484"/>
    <col min="6146" max="6146" width="19.85546875" style="484" customWidth="1"/>
    <col min="6147" max="6147" width="9.7109375" style="484" customWidth="1"/>
    <col min="6148" max="6148" width="12.85546875" style="484" customWidth="1"/>
    <col min="6149" max="6149" width="8.7109375" style="484" customWidth="1"/>
    <col min="6150" max="6150" width="9.42578125" style="484" customWidth="1"/>
    <col min="6151" max="6151" width="12.42578125" style="484" customWidth="1"/>
    <col min="6152" max="6152" width="8.42578125" style="484" customWidth="1"/>
    <col min="6153" max="6153" width="10" style="484" customWidth="1"/>
    <col min="6154" max="6154" width="13" style="484" customWidth="1"/>
    <col min="6155" max="6155" width="8.85546875" style="484" customWidth="1"/>
    <col min="6156" max="6156" width="9.85546875" style="484" customWidth="1"/>
    <col min="6157" max="6157" width="11.28515625" style="484" customWidth="1"/>
    <col min="6158" max="6158" width="12.140625" style="484" customWidth="1"/>
    <col min="6159" max="6159" width="9.42578125" style="484" customWidth="1"/>
    <col min="6160" max="6160" width="9.28515625" style="484" customWidth="1"/>
    <col min="6161" max="6399" width="11.42578125" style="484" customWidth="1"/>
    <col min="6400" max="6401" width="11.42578125" style="484"/>
    <col min="6402" max="6402" width="19.85546875" style="484" customWidth="1"/>
    <col min="6403" max="6403" width="9.7109375" style="484" customWidth="1"/>
    <col min="6404" max="6404" width="12.85546875" style="484" customWidth="1"/>
    <col min="6405" max="6405" width="8.7109375" style="484" customWidth="1"/>
    <col min="6406" max="6406" width="9.42578125" style="484" customWidth="1"/>
    <col min="6407" max="6407" width="12.42578125" style="484" customWidth="1"/>
    <col min="6408" max="6408" width="8.42578125" style="484" customWidth="1"/>
    <col min="6409" max="6409" width="10" style="484" customWidth="1"/>
    <col min="6410" max="6410" width="13" style="484" customWidth="1"/>
    <col min="6411" max="6411" width="8.85546875" style="484" customWidth="1"/>
    <col min="6412" max="6412" width="9.85546875" style="484" customWidth="1"/>
    <col min="6413" max="6413" width="11.28515625" style="484" customWidth="1"/>
    <col min="6414" max="6414" width="12.140625" style="484" customWidth="1"/>
    <col min="6415" max="6415" width="9.42578125" style="484" customWidth="1"/>
    <col min="6416" max="6416" width="9.28515625" style="484" customWidth="1"/>
    <col min="6417" max="6655" width="11.42578125" style="484" customWidth="1"/>
    <col min="6656" max="6657" width="11.42578125" style="484"/>
    <col min="6658" max="6658" width="19.85546875" style="484" customWidth="1"/>
    <col min="6659" max="6659" width="9.7109375" style="484" customWidth="1"/>
    <col min="6660" max="6660" width="12.85546875" style="484" customWidth="1"/>
    <col min="6661" max="6661" width="8.7109375" style="484" customWidth="1"/>
    <col min="6662" max="6662" width="9.42578125" style="484" customWidth="1"/>
    <col min="6663" max="6663" width="12.42578125" style="484" customWidth="1"/>
    <col min="6664" max="6664" width="8.42578125" style="484" customWidth="1"/>
    <col min="6665" max="6665" width="10" style="484" customWidth="1"/>
    <col min="6666" max="6666" width="13" style="484" customWidth="1"/>
    <col min="6667" max="6667" width="8.85546875" style="484" customWidth="1"/>
    <col min="6668" max="6668" width="9.85546875" style="484" customWidth="1"/>
    <col min="6669" max="6669" width="11.28515625" style="484" customWidth="1"/>
    <col min="6670" max="6670" width="12.140625" style="484" customWidth="1"/>
    <col min="6671" max="6671" width="9.42578125" style="484" customWidth="1"/>
    <col min="6672" max="6672" width="9.28515625" style="484" customWidth="1"/>
    <col min="6673" max="6911" width="11.42578125" style="484" customWidth="1"/>
    <col min="6912" max="6913" width="11.42578125" style="484"/>
    <col min="6914" max="6914" width="19.85546875" style="484" customWidth="1"/>
    <col min="6915" max="6915" width="9.7109375" style="484" customWidth="1"/>
    <col min="6916" max="6916" width="12.85546875" style="484" customWidth="1"/>
    <col min="6917" max="6917" width="8.7109375" style="484" customWidth="1"/>
    <col min="6918" max="6918" width="9.42578125" style="484" customWidth="1"/>
    <col min="6919" max="6919" width="12.42578125" style="484" customWidth="1"/>
    <col min="6920" max="6920" width="8.42578125" style="484" customWidth="1"/>
    <col min="6921" max="6921" width="10" style="484" customWidth="1"/>
    <col min="6922" max="6922" width="13" style="484" customWidth="1"/>
    <col min="6923" max="6923" width="8.85546875" style="484" customWidth="1"/>
    <col min="6924" max="6924" width="9.85546875" style="484" customWidth="1"/>
    <col min="6925" max="6925" width="11.28515625" style="484" customWidth="1"/>
    <col min="6926" max="6926" width="12.140625" style="484" customWidth="1"/>
    <col min="6927" max="6927" width="9.42578125" style="484" customWidth="1"/>
    <col min="6928" max="6928" width="9.28515625" style="484" customWidth="1"/>
    <col min="6929" max="7167" width="11.42578125" style="484" customWidth="1"/>
    <col min="7168" max="7169" width="11.42578125" style="484"/>
    <col min="7170" max="7170" width="19.85546875" style="484" customWidth="1"/>
    <col min="7171" max="7171" width="9.7109375" style="484" customWidth="1"/>
    <col min="7172" max="7172" width="12.85546875" style="484" customWidth="1"/>
    <col min="7173" max="7173" width="8.7109375" style="484" customWidth="1"/>
    <col min="7174" max="7174" width="9.42578125" style="484" customWidth="1"/>
    <col min="7175" max="7175" width="12.42578125" style="484" customWidth="1"/>
    <col min="7176" max="7176" width="8.42578125" style="484" customWidth="1"/>
    <col min="7177" max="7177" width="10" style="484" customWidth="1"/>
    <col min="7178" max="7178" width="13" style="484" customWidth="1"/>
    <col min="7179" max="7179" width="8.85546875" style="484" customWidth="1"/>
    <col min="7180" max="7180" width="9.85546875" style="484" customWidth="1"/>
    <col min="7181" max="7181" width="11.28515625" style="484" customWidth="1"/>
    <col min="7182" max="7182" width="12.140625" style="484" customWidth="1"/>
    <col min="7183" max="7183" width="9.42578125" style="484" customWidth="1"/>
    <col min="7184" max="7184" width="9.28515625" style="484" customWidth="1"/>
    <col min="7185" max="7423" width="11.42578125" style="484" customWidth="1"/>
    <col min="7424" max="7425" width="11.42578125" style="484"/>
    <col min="7426" max="7426" width="19.85546875" style="484" customWidth="1"/>
    <col min="7427" max="7427" width="9.7109375" style="484" customWidth="1"/>
    <col min="7428" max="7428" width="12.85546875" style="484" customWidth="1"/>
    <col min="7429" max="7429" width="8.7109375" style="484" customWidth="1"/>
    <col min="7430" max="7430" width="9.42578125" style="484" customWidth="1"/>
    <col min="7431" max="7431" width="12.42578125" style="484" customWidth="1"/>
    <col min="7432" max="7432" width="8.42578125" style="484" customWidth="1"/>
    <col min="7433" max="7433" width="10" style="484" customWidth="1"/>
    <col min="7434" max="7434" width="13" style="484" customWidth="1"/>
    <col min="7435" max="7435" width="8.85546875" style="484" customWidth="1"/>
    <col min="7436" max="7436" width="9.85546875" style="484" customWidth="1"/>
    <col min="7437" max="7437" width="11.28515625" style="484" customWidth="1"/>
    <col min="7438" max="7438" width="12.140625" style="484" customWidth="1"/>
    <col min="7439" max="7439" width="9.42578125" style="484" customWidth="1"/>
    <col min="7440" max="7440" width="9.28515625" style="484" customWidth="1"/>
    <col min="7441" max="7679" width="11.42578125" style="484" customWidth="1"/>
    <col min="7680" max="7681" width="11.42578125" style="484"/>
    <col min="7682" max="7682" width="19.85546875" style="484" customWidth="1"/>
    <col min="7683" max="7683" width="9.7109375" style="484" customWidth="1"/>
    <col min="7684" max="7684" width="12.85546875" style="484" customWidth="1"/>
    <col min="7685" max="7685" width="8.7109375" style="484" customWidth="1"/>
    <col min="7686" max="7686" width="9.42578125" style="484" customWidth="1"/>
    <col min="7687" max="7687" width="12.42578125" style="484" customWidth="1"/>
    <col min="7688" max="7688" width="8.42578125" style="484" customWidth="1"/>
    <col min="7689" max="7689" width="10" style="484" customWidth="1"/>
    <col min="7690" max="7690" width="13" style="484" customWidth="1"/>
    <col min="7691" max="7691" width="8.85546875" style="484" customWidth="1"/>
    <col min="7692" max="7692" width="9.85546875" style="484" customWidth="1"/>
    <col min="7693" max="7693" width="11.28515625" style="484" customWidth="1"/>
    <col min="7694" max="7694" width="12.140625" style="484" customWidth="1"/>
    <col min="7695" max="7695" width="9.42578125" style="484" customWidth="1"/>
    <col min="7696" max="7696" width="9.28515625" style="484" customWidth="1"/>
    <col min="7697" max="7935" width="11.42578125" style="484" customWidth="1"/>
    <col min="7936" max="7937" width="11.42578125" style="484"/>
    <col min="7938" max="7938" width="19.85546875" style="484" customWidth="1"/>
    <col min="7939" max="7939" width="9.7109375" style="484" customWidth="1"/>
    <col min="7940" max="7940" width="12.85546875" style="484" customWidth="1"/>
    <col min="7941" max="7941" width="8.7109375" style="484" customWidth="1"/>
    <col min="7942" max="7942" width="9.42578125" style="484" customWidth="1"/>
    <col min="7943" max="7943" width="12.42578125" style="484" customWidth="1"/>
    <col min="7944" max="7944" width="8.42578125" style="484" customWidth="1"/>
    <col min="7945" max="7945" width="10" style="484" customWidth="1"/>
    <col min="7946" max="7946" width="13" style="484" customWidth="1"/>
    <col min="7947" max="7947" width="8.85546875" style="484" customWidth="1"/>
    <col min="7948" max="7948" width="9.85546875" style="484" customWidth="1"/>
    <col min="7949" max="7949" width="11.28515625" style="484" customWidth="1"/>
    <col min="7950" max="7950" width="12.140625" style="484" customWidth="1"/>
    <col min="7951" max="7951" width="9.42578125" style="484" customWidth="1"/>
    <col min="7952" max="7952" width="9.28515625" style="484" customWidth="1"/>
    <col min="7953" max="8191" width="11.42578125" style="484" customWidth="1"/>
    <col min="8192" max="8193" width="11.42578125" style="484"/>
    <col min="8194" max="8194" width="19.85546875" style="484" customWidth="1"/>
    <col min="8195" max="8195" width="9.7109375" style="484" customWidth="1"/>
    <col min="8196" max="8196" width="12.85546875" style="484" customWidth="1"/>
    <col min="8197" max="8197" width="8.7109375" style="484" customWidth="1"/>
    <col min="8198" max="8198" width="9.42578125" style="484" customWidth="1"/>
    <col min="8199" max="8199" width="12.42578125" style="484" customWidth="1"/>
    <col min="8200" max="8200" width="8.42578125" style="484" customWidth="1"/>
    <col min="8201" max="8201" width="10" style="484" customWidth="1"/>
    <col min="8202" max="8202" width="13" style="484" customWidth="1"/>
    <col min="8203" max="8203" width="8.85546875" style="484" customWidth="1"/>
    <col min="8204" max="8204" width="9.85546875" style="484" customWidth="1"/>
    <col min="8205" max="8205" width="11.28515625" style="484" customWidth="1"/>
    <col min="8206" max="8206" width="12.140625" style="484" customWidth="1"/>
    <col min="8207" max="8207" width="9.42578125" style="484" customWidth="1"/>
    <col min="8208" max="8208" width="9.28515625" style="484" customWidth="1"/>
    <col min="8209" max="8447" width="11.42578125" style="484" customWidth="1"/>
    <col min="8448" max="8449" width="11.42578125" style="484"/>
    <col min="8450" max="8450" width="19.85546875" style="484" customWidth="1"/>
    <col min="8451" max="8451" width="9.7109375" style="484" customWidth="1"/>
    <col min="8452" max="8452" width="12.85546875" style="484" customWidth="1"/>
    <col min="8453" max="8453" width="8.7109375" style="484" customWidth="1"/>
    <col min="8454" max="8454" width="9.42578125" style="484" customWidth="1"/>
    <col min="8455" max="8455" width="12.42578125" style="484" customWidth="1"/>
    <col min="8456" max="8456" width="8.42578125" style="484" customWidth="1"/>
    <col min="8457" max="8457" width="10" style="484" customWidth="1"/>
    <col min="8458" max="8458" width="13" style="484" customWidth="1"/>
    <col min="8459" max="8459" width="8.85546875" style="484" customWidth="1"/>
    <col min="8460" max="8460" width="9.85546875" style="484" customWidth="1"/>
    <col min="8461" max="8461" width="11.28515625" style="484" customWidth="1"/>
    <col min="8462" max="8462" width="12.140625" style="484" customWidth="1"/>
    <col min="8463" max="8463" width="9.42578125" style="484" customWidth="1"/>
    <col min="8464" max="8464" width="9.28515625" style="484" customWidth="1"/>
    <col min="8465" max="8703" width="11.42578125" style="484" customWidth="1"/>
    <col min="8704" max="8705" width="11.42578125" style="484"/>
    <col min="8706" max="8706" width="19.85546875" style="484" customWidth="1"/>
    <col min="8707" max="8707" width="9.7109375" style="484" customWidth="1"/>
    <col min="8708" max="8708" width="12.85546875" style="484" customWidth="1"/>
    <col min="8709" max="8709" width="8.7109375" style="484" customWidth="1"/>
    <col min="8710" max="8710" width="9.42578125" style="484" customWidth="1"/>
    <col min="8711" max="8711" width="12.42578125" style="484" customWidth="1"/>
    <col min="8712" max="8712" width="8.42578125" style="484" customWidth="1"/>
    <col min="8713" max="8713" width="10" style="484" customWidth="1"/>
    <col min="8714" max="8714" width="13" style="484" customWidth="1"/>
    <col min="8715" max="8715" width="8.85546875" style="484" customWidth="1"/>
    <col min="8716" max="8716" width="9.85546875" style="484" customWidth="1"/>
    <col min="8717" max="8717" width="11.28515625" style="484" customWidth="1"/>
    <col min="8718" max="8718" width="12.140625" style="484" customWidth="1"/>
    <col min="8719" max="8719" width="9.42578125" style="484" customWidth="1"/>
    <col min="8720" max="8720" width="9.28515625" style="484" customWidth="1"/>
    <col min="8721" max="8959" width="11.42578125" style="484" customWidth="1"/>
    <col min="8960" max="8961" width="11.42578125" style="484"/>
    <col min="8962" max="8962" width="19.85546875" style="484" customWidth="1"/>
    <col min="8963" max="8963" width="9.7109375" style="484" customWidth="1"/>
    <col min="8964" max="8964" width="12.85546875" style="484" customWidth="1"/>
    <col min="8965" max="8965" width="8.7109375" style="484" customWidth="1"/>
    <col min="8966" max="8966" width="9.42578125" style="484" customWidth="1"/>
    <col min="8967" max="8967" width="12.42578125" style="484" customWidth="1"/>
    <col min="8968" max="8968" width="8.42578125" style="484" customWidth="1"/>
    <col min="8969" max="8969" width="10" style="484" customWidth="1"/>
    <col min="8970" max="8970" width="13" style="484" customWidth="1"/>
    <col min="8971" max="8971" width="8.85546875" style="484" customWidth="1"/>
    <col min="8972" max="8972" width="9.85546875" style="484" customWidth="1"/>
    <col min="8973" max="8973" width="11.28515625" style="484" customWidth="1"/>
    <col min="8974" max="8974" width="12.140625" style="484" customWidth="1"/>
    <col min="8975" max="8975" width="9.42578125" style="484" customWidth="1"/>
    <col min="8976" max="8976" width="9.28515625" style="484" customWidth="1"/>
    <col min="8977" max="9215" width="11.42578125" style="484" customWidth="1"/>
    <col min="9216" max="9217" width="11.42578125" style="484"/>
    <col min="9218" max="9218" width="19.85546875" style="484" customWidth="1"/>
    <col min="9219" max="9219" width="9.7109375" style="484" customWidth="1"/>
    <col min="9220" max="9220" width="12.85546875" style="484" customWidth="1"/>
    <col min="9221" max="9221" width="8.7109375" style="484" customWidth="1"/>
    <col min="9222" max="9222" width="9.42578125" style="484" customWidth="1"/>
    <col min="9223" max="9223" width="12.42578125" style="484" customWidth="1"/>
    <col min="9224" max="9224" width="8.42578125" style="484" customWidth="1"/>
    <col min="9225" max="9225" width="10" style="484" customWidth="1"/>
    <col min="9226" max="9226" width="13" style="484" customWidth="1"/>
    <col min="9227" max="9227" width="8.85546875" style="484" customWidth="1"/>
    <col min="9228" max="9228" width="9.85546875" style="484" customWidth="1"/>
    <col min="9229" max="9229" width="11.28515625" style="484" customWidth="1"/>
    <col min="9230" max="9230" width="12.140625" style="484" customWidth="1"/>
    <col min="9231" max="9231" width="9.42578125" style="484" customWidth="1"/>
    <col min="9232" max="9232" width="9.28515625" style="484" customWidth="1"/>
    <col min="9233" max="9471" width="11.42578125" style="484" customWidth="1"/>
    <col min="9472" max="9473" width="11.42578125" style="484"/>
    <col min="9474" max="9474" width="19.85546875" style="484" customWidth="1"/>
    <col min="9475" max="9475" width="9.7109375" style="484" customWidth="1"/>
    <col min="9476" max="9476" width="12.85546875" style="484" customWidth="1"/>
    <col min="9477" max="9477" width="8.7109375" style="484" customWidth="1"/>
    <col min="9478" max="9478" width="9.42578125" style="484" customWidth="1"/>
    <col min="9479" max="9479" width="12.42578125" style="484" customWidth="1"/>
    <col min="9480" max="9480" width="8.42578125" style="484" customWidth="1"/>
    <col min="9481" max="9481" width="10" style="484" customWidth="1"/>
    <col min="9482" max="9482" width="13" style="484" customWidth="1"/>
    <col min="9483" max="9483" width="8.85546875" style="484" customWidth="1"/>
    <col min="9484" max="9484" width="9.85546875" style="484" customWidth="1"/>
    <col min="9485" max="9485" width="11.28515625" style="484" customWidth="1"/>
    <col min="9486" max="9486" width="12.140625" style="484" customWidth="1"/>
    <col min="9487" max="9487" width="9.42578125" style="484" customWidth="1"/>
    <col min="9488" max="9488" width="9.28515625" style="484" customWidth="1"/>
    <col min="9489" max="9727" width="11.42578125" style="484" customWidth="1"/>
    <col min="9728" max="9729" width="11.42578125" style="484"/>
    <col min="9730" max="9730" width="19.85546875" style="484" customWidth="1"/>
    <col min="9731" max="9731" width="9.7109375" style="484" customWidth="1"/>
    <col min="9732" max="9732" width="12.85546875" style="484" customWidth="1"/>
    <col min="9733" max="9733" width="8.7109375" style="484" customWidth="1"/>
    <col min="9734" max="9734" width="9.42578125" style="484" customWidth="1"/>
    <col min="9735" max="9735" width="12.42578125" style="484" customWidth="1"/>
    <col min="9736" max="9736" width="8.42578125" style="484" customWidth="1"/>
    <col min="9737" max="9737" width="10" style="484" customWidth="1"/>
    <col min="9738" max="9738" width="13" style="484" customWidth="1"/>
    <col min="9739" max="9739" width="8.85546875" style="484" customWidth="1"/>
    <col min="9740" max="9740" width="9.85546875" style="484" customWidth="1"/>
    <col min="9741" max="9741" width="11.28515625" style="484" customWidth="1"/>
    <col min="9742" max="9742" width="12.140625" style="484" customWidth="1"/>
    <col min="9743" max="9743" width="9.42578125" style="484" customWidth="1"/>
    <col min="9744" max="9744" width="9.28515625" style="484" customWidth="1"/>
    <col min="9745" max="9983" width="11.42578125" style="484" customWidth="1"/>
    <col min="9984" max="9985" width="11.42578125" style="484"/>
    <col min="9986" max="9986" width="19.85546875" style="484" customWidth="1"/>
    <col min="9987" max="9987" width="9.7109375" style="484" customWidth="1"/>
    <col min="9988" max="9988" width="12.85546875" style="484" customWidth="1"/>
    <col min="9989" max="9989" width="8.7109375" style="484" customWidth="1"/>
    <col min="9990" max="9990" width="9.42578125" style="484" customWidth="1"/>
    <col min="9991" max="9991" width="12.42578125" style="484" customWidth="1"/>
    <col min="9992" max="9992" width="8.42578125" style="484" customWidth="1"/>
    <col min="9993" max="9993" width="10" style="484" customWidth="1"/>
    <col min="9994" max="9994" width="13" style="484" customWidth="1"/>
    <col min="9995" max="9995" width="8.85546875" style="484" customWidth="1"/>
    <col min="9996" max="9996" width="9.85546875" style="484" customWidth="1"/>
    <col min="9997" max="9997" width="11.28515625" style="484" customWidth="1"/>
    <col min="9998" max="9998" width="12.140625" style="484" customWidth="1"/>
    <col min="9999" max="9999" width="9.42578125" style="484" customWidth="1"/>
    <col min="10000" max="10000" width="9.28515625" style="484" customWidth="1"/>
    <col min="10001" max="10239" width="11.42578125" style="484" customWidth="1"/>
    <col min="10240" max="10241" width="11.42578125" style="484"/>
    <col min="10242" max="10242" width="19.85546875" style="484" customWidth="1"/>
    <col min="10243" max="10243" width="9.7109375" style="484" customWidth="1"/>
    <col min="10244" max="10244" width="12.85546875" style="484" customWidth="1"/>
    <col min="10245" max="10245" width="8.7109375" style="484" customWidth="1"/>
    <col min="10246" max="10246" width="9.42578125" style="484" customWidth="1"/>
    <col min="10247" max="10247" width="12.42578125" style="484" customWidth="1"/>
    <col min="10248" max="10248" width="8.42578125" style="484" customWidth="1"/>
    <col min="10249" max="10249" width="10" style="484" customWidth="1"/>
    <col min="10250" max="10250" width="13" style="484" customWidth="1"/>
    <col min="10251" max="10251" width="8.85546875" style="484" customWidth="1"/>
    <col min="10252" max="10252" width="9.85546875" style="484" customWidth="1"/>
    <col min="10253" max="10253" width="11.28515625" style="484" customWidth="1"/>
    <col min="10254" max="10254" width="12.140625" style="484" customWidth="1"/>
    <col min="10255" max="10255" width="9.42578125" style="484" customWidth="1"/>
    <col min="10256" max="10256" width="9.28515625" style="484" customWidth="1"/>
    <col min="10257" max="10495" width="11.42578125" style="484" customWidth="1"/>
    <col min="10496" max="10497" width="11.42578125" style="484"/>
    <col min="10498" max="10498" width="19.85546875" style="484" customWidth="1"/>
    <col min="10499" max="10499" width="9.7109375" style="484" customWidth="1"/>
    <col min="10500" max="10500" width="12.85546875" style="484" customWidth="1"/>
    <col min="10501" max="10501" width="8.7109375" style="484" customWidth="1"/>
    <col min="10502" max="10502" width="9.42578125" style="484" customWidth="1"/>
    <col min="10503" max="10503" width="12.42578125" style="484" customWidth="1"/>
    <col min="10504" max="10504" width="8.42578125" style="484" customWidth="1"/>
    <col min="10505" max="10505" width="10" style="484" customWidth="1"/>
    <col min="10506" max="10506" width="13" style="484" customWidth="1"/>
    <col min="10507" max="10507" width="8.85546875" style="484" customWidth="1"/>
    <col min="10508" max="10508" width="9.85546875" style="484" customWidth="1"/>
    <col min="10509" max="10509" width="11.28515625" style="484" customWidth="1"/>
    <col min="10510" max="10510" width="12.140625" style="484" customWidth="1"/>
    <col min="10511" max="10511" width="9.42578125" style="484" customWidth="1"/>
    <col min="10512" max="10512" width="9.28515625" style="484" customWidth="1"/>
    <col min="10513" max="10751" width="11.42578125" style="484" customWidth="1"/>
    <col min="10752" max="10753" width="11.42578125" style="484"/>
    <col min="10754" max="10754" width="19.85546875" style="484" customWidth="1"/>
    <col min="10755" max="10755" width="9.7109375" style="484" customWidth="1"/>
    <col min="10756" max="10756" width="12.85546875" style="484" customWidth="1"/>
    <col min="10757" max="10757" width="8.7109375" style="484" customWidth="1"/>
    <col min="10758" max="10758" width="9.42578125" style="484" customWidth="1"/>
    <col min="10759" max="10759" width="12.42578125" style="484" customWidth="1"/>
    <col min="10760" max="10760" width="8.42578125" style="484" customWidth="1"/>
    <col min="10761" max="10761" width="10" style="484" customWidth="1"/>
    <col min="10762" max="10762" width="13" style="484" customWidth="1"/>
    <col min="10763" max="10763" width="8.85546875" style="484" customWidth="1"/>
    <col min="10764" max="10764" width="9.85546875" style="484" customWidth="1"/>
    <col min="10765" max="10765" width="11.28515625" style="484" customWidth="1"/>
    <col min="10766" max="10766" width="12.140625" style="484" customWidth="1"/>
    <col min="10767" max="10767" width="9.42578125" style="484" customWidth="1"/>
    <col min="10768" max="10768" width="9.28515625" style="484" customWidth="1"/>
    <col min="10769" max="11007" width="11.42578125" style="484" customWidth="1"/>
    <col min="11008" max="11009" width="11.42578125" style="484"/>
    <col min="11010" max="11010" width="19.85546875" style="484" customWidth="1"/>
    <col min="11011" max="11011" width="9.7109375" style="484" customWidth="1"/>
    <col min="11012" max="11012" width="12.85546875" style="484" customWidth="1"/>
    <col min="11013" max="11013" width="8.7109375" style="484" customWidth="1"/>
    <col min="11014" max="11014" width="9.42578125" style="484" customWidth="1"/>
    <col min="11015" max="11015" width="12.42578125" style="484" customWidth="1"/>
    <col min="11016" max="11016" width="8.42578125" style="484" customWidth="1"/>
    <col min="11017" max="11017" width="10" style="484" customWidth="1"/>
    <col min="11018" max="11018" width="13" style="484" customWidth="1"/>
    <col min="11019" max="11019" width="8.85546875" style="484" customWidth="1"/>
    <col min="11020" max="11020" width="9.85546875" style="484" customWidth="1"/>
    <col min="11021" max="11021" width="11.28515625" style="484" customWidth="1"/>
    <col min="11022" max="11022" width="12.140625" style="484" customWidth="1"/>
    <col min="11023" max="11023" width="9.42578125" style="484" customWidth="1"/>
    <col min="11024" max="11024" width="9.28515625" style="484" customWidth="1"/>
    <col min="11025" max="11263" width="11.42578125" style="484" customWidth="1"/>
    <col min="11264" max="11265" width="11.42578125" style="484"/>
    <col min="11266" max="11266" width="19.85546875" style="484" customWidth="1"/>
    <col min="11267" max="11267" width="9.7109375" style="484" customWidth="1"/>
    <col min="11268" max="11268" width="12.85546875" style="484" customWidth="1"/>
    <col min="11269" max="11269" width="8.7109375" style="484" customWidth="1"/>
    <col min="11270" max="11270" width="9.42578125" style="484" customWidth="1"/>
    <col min="11271" max="11271" width="12.42578125" style="484" customWidth="1"/>
    <col min="11272" max="11272" width="8.42578125" style="484" customWidth="1"/>
    <col min="11273" max="11273" width="10" style="484" customWidth="1"/>
    <col min="11274" max="11274" width="13" style="484" customWidth="1"/>
    <col min="11275" max="11275" width="8.85546875" style="484" customWidth="1"/>
    <col min="11276" max="11276" width="9.85546875" style="484" customWidth="1"/>
    <col min="11277" max="11277" width="11.28515625" style="484" customWidth="1"/>
    <col min="11278" max="11278" width="12.140625" style="484" customWidth="1"/>
    <col min="11279" max="11279" width="9.42578125" style="484" customWidth="1"/>
    <col min="11280" max="11280" width="9.28515625" style="484" customWidth="1"/>
    <col min="11281" max="11519" width="11.42578125" style="484" customWidth="1"/>
    <col min="11520" max="11521" width="11.42578125" style="484"/>
    <col min="11522" max="11522" width="19.85546875" style="484" customWidth="1"/>
    <col min="11523" max="11523" width="9.7109375" style="484" customWidth="1"/>
    <col min="11524" max="11524" width="12.85546875" style="484" customWidth="1"/>
    <col min="11525" max="11525" width="8.7109375" style="484" customWidth="1"/>
    <col min="11526" max="11526" width="9.42578125" style="484" customWidth="1"/>
    <col min="11527" max="11527" width="12.42578125" style="484" customWidth="1"/>
    <col min="11528" max="11528" width="8.42578125" style="484" customWidth="1"/>
    <col min="11529" max="11529" width="10" style="484" customWidth="1"/>
    <col min="11530" max="11530" width="13" style="484" customWidth="1"/>
    <col min="11531" max="11531" width="8.85546875" style="484" customWidth="1"/>
    <col min="11532" max="11532" width="9.85546875" style="484" customWidth="1"/>
    <col min="11533" max="11533" width="11.28515625" style="484" customWidth="1"/>
    <col min="11534" max="11534" width="12.140625" style="484" customWidth="1"/>
    <col min="11535" max="11535" width="9.42578125" style="484" customWidth="1"/>
    <col min="11536" max="11536" width="9.28515625" style="484" customWidth="1"/>
    <col min="11537" max="11775" width="11.42578125" style="484" customWidth="1"/>
    <col min="11776" max="11777" width="11.42578125" style="484"/>
    <col min="11778" max="11778" width="19.85546875" style="484" customWidth="1"/>
    <col min="11779" max="11779" width="9.7109375" style="484" customWidth="1"/>
    <col min="11780" max="11780" width="12.85546875" style="484" customWidth="1"/>
    <col min="11781" max="11781" width="8.7109375" style="484" customWidth="1"/>
    <col min="11782" max="11782" width="9.42578125" style="484" customWidth="1"/>
    <col min="11783" max="11783" width="12.42578125" style="484" customWidth="1"/>
    <col min="11784" max="11784" width="8.42578125" style="484" customWidth="1"/>
    <col min="11785" max="11785" width="10" style="484" customWidth="1"/>
    <col min="11786" max="11786" width="13" style="484" customWidth="1"/>
    <col min="11787" max="11787" width="8.85546875" style="484" customWidth="1"/>
    <col min="11788" max="11788" width="9.85546875" style="484" customWidth="1"/>
    <col min="11789" max="11789" width="11.28515625" style="484" customWidth="1"/>
    <col min="11790" max="11790" width="12.140625" style="484" customWidth="1"/>
    <col min="11791" max="11791" width="9.42578125" style="484" customWidth="1"/>
    <col min="11792" max="11792" width="9.28515625" style="484" customWidth="1"/>
    <col min="11793" max="12031" width="11.42578125" style="484" customWidth="1"/>
    <col min="12032" max="12033" width="11.42578125" style="484"/>
    <col min="12034" max="12034" width="19.85546875" style="484" customWidth="1"/>
    <col min="12035" max="12035" width="9.7109375" style="484" customWidth="1"/>
    <col min="12036" max="12036" width="12.85546875" style="484" customWidth="1"/>
    <col min="12037" max="12037" width="8.7109375" style="484" customWidth="1"/>
    <col min="12038" max="12038" width="9.42578125" style="484" customWidth="1"/>
    <col min="12039" max="12039" width="12.42578125" style="484" customWidth="1"/>
    <col min="12040" max="12040" width="8.42578125" style="484" customWidth="1"/>
    <col min="12041" max="12041" width="10" style="484" customWidth="1"/>
    <col min="12042" max="12042" width="13" style="484" customWidth="1"/>
    <col min="12043" max="12043" width="8.85546875" style="484" customWidth="1"/>
    <col min="12044" max="12044" width="9.85546875" style="484" customWidth="1"/>
    <col min="12045" max="12045" width="11.28515625" style="484" customWidth="1"/>
    <col min="12046" max="12046" width="12.140625" style="484" customWidth="1"/>
    <col min="12047" max="12047" width="9.42578125" style="484" customWidth="1"/>
    <col min="12048" max="12048" width="9.28515625" style="484" customWidth="1"/>
    <col min="12049" max="12287" width="11.42578125" style="484" customWidth="1"/>
    <col min="12288" max="12289" width="11.42578125" style="484"/>
    <col min="12290" max="12290" width="19.85546875" style="484" customWidth="1"/>
    <col min="12291" max="12291" width="9.7109375" style="484" customWidth="1"/>
    <col min="12292" max="12292" width="12.85546875" style="484" customWidth="1"/>
    <col min="12293" max="12293" width="8.7109375" style="484" customWidth="1"/>
    <col min="12294" max="12294" width="9.42578125" style="484" customWidth="1"/>
    <col min="12295" max="12295" width="12.42578125" style="484" customWidth="1"/>
    <col min="12296" max="12296" width="8.42578125" style="484" customWidth="1"/>
    <col min="12297" max="12297" width="10" style="484" customWidth="1"/>
    <col min="12298" max="12298" width="13" style="484" customWidth="1"/>
    <col min="12299" max="12299" width="8.85546875" style="484" customWidth="1"/>
    <col min="12300" max="12300" width="9.85546875" style="484" customWidth="1"/>
    <col min="12301" max="12301" width="11.28515625" style="484" customWidth="1"/>
    <col min="12302" max="12302" width="12.140625" style="484" customWidth="1"/>
    <col min="12303" max="12303" width="9.42578125" style="484" customWidth="1"/>
    <col min="12304" max="12304" width="9.28515625" style="484" customWidth="1"/>
    <col min="12305" max="12543" width="11.42578125" style="484" customWidth="1"/>
    <col min="12544" max="12545" width="11.42578125" style="484"/>
    <col min="12546" max="12546" width="19.85546875" style="484" customWidth="1"/>
    <col min="12547" max="12547" width="9.7109375" style="484" customWidth="1"/>
    <col min="12548" max="12548" width="12.85546875" style="484" customWidth="1"/>
    <col min="12549" max="12549" width="8.7109375" style="484" customWidth="1"/>
    <col min="12550" max="12550" width="9.42578125" style="484" customWidth="1"/>
    <col min="12551" max="12551" width="12.42578125" style="484" customWidth="1"/>
    <col min="12552" max="12552" width="8.42578125" style="484" customWidth="1"/>
    <col min="12553" max="12553" width="10" style="484" customWidth="1"/>
    <col min="12554" max="12554" width="13" style="484" customWidth="1"/>
    <col min="12555" max="12555" width="8.85546875" style="484" customWidth="1"/>
    <col min="12556" max="12556" width="9.85546875" style="484" customWidth="1"/>
    <col min="12557" max="12557" width="11.28515625" style="484" customWidth="1"/>
    <col min="12558" max="12558" width="12.140625" style="484" customWidth="1"/>
    <col min="12559" max="12559" width="9.42578125" style="484" customWidth="1"/>
    <col min="12560" max="12560" width="9.28515625" style="484" customWidth="1"/>
    <col min="12561" max="12799" width="11.42578125" style="484" customWidth="1"/>
    <col min="12800" max="12801" width="11.42578125" style="484"/>
    <col min="12802" max="12802" width="19.85546875" style="484" customWidth="1"/>
    <col min="12803" max="12803" width="9.7109375" style="484" customWidth="1"/>
    <col min="12804" max="12804" width="12.85546875" style="484" customWidth="1"/>
    <col min="12805" max="12805" width="8.7109375" style="484" customWidth="1"/>
    <col min="12806" max="12806" width="9.42578125" style="484" customWidth="1"/>
    <col min="12807" max="12807" width="12.42578125" style="484" customWidth="1"/>
    <col min="12808" max="12808" width="8.42578125" style="484" customWidth="1"/>
    <col min="12809" max="12809" width="10" style="484" customWidth="1"/>
    <col min="12810" max="12810" width="13" style="484" customWidth="1"/>
    <col min="12811" max="12811" width="8.85546875" style="484" customWidth="1"/>
    <col min="12812" max="12812" width="9.85546875" style="484" customWidth="1"/>
    <col min="12813" max="12813" width="11.28515625" style="484" customWidth="1"/>
    <col min="12814" max="12814" width="12.140625" style="484" customWidth="1"/>
    <col min="12815" max="12815" width="9.42578125" style="484" customWidth="1"/>
    <col min="12816" max="12816" width="9.28515625" style="484" customWidth="1"/>
    <col min="12817" max="13055" width="11.42578125" style="484" customWidth="1"/>
    <col min="13056" max="13057" width="11.42578125" style="484"/>
    <col min="13058" max="13058" width="19.85546875" style="484" customWidth="1"/>
    <col min="13059" max="13059" width="9.7109375" style="484" customWidth="1"/>
    <col min="13060" max="13060" width="12.85546875" style="484" customWidth="1"/>
    <col min="13061" max="13061" width="8.7109375" style="484" customWidth="1"/>
    <col min="13062" max="13062" width="9.42578125" style="484" customWidth="1"/>
    <col min="13063" max="13063" width="12.42578125" style="484" customWidth="1"/>
    <col min="13064" max="13064" width="8.42578125" style="484" customWidth="1"/>
    <col min="13065" max="13065" width="10" style="484" customWidth="1"/>
    <col min="13066" max="13066" width="13" style="484" customWidth="1"/>
    <col min="13067" max="13067" width="8.85546875" style="484" customWidth="1"/>
    <col min="13068" max="13068" width="9.85546875" style="484" customWidth="1"/>
    <col min="13069" max="13069" width="11.28515625" style="484" customWidth="1"/>
    <col min="13070" max="13070" width="12.140625" style="484" customWidth="1"/>
    <col min="13071" max="13071" width="9.42578125" style="484" customWidth="1"/>
    <col min="13072" max="13072" width="9.28515625" style="484" customWidth="1"/>
    <col min="13073" max="13311" width="11.42578125" style="484" customWidth="1"/>
    <col min="13312" max="13313" width="11.42578125" style="484"/>
    <col min="13314" max="13314" width="19.85546875" style="484" customWidth="1"/>
    <col min="13315" max="13315" width="9.7109375" style="484" customWidth="1"/>
    <col min="13316" max="13316" width="12.85546875" style="484" customWidth="1"/>
    <col min="13317" max="13317" width="8.7109375" style="484" customWidth="1"/>
    <col min="13318" max="13318" width="9.42578125" style="484" customWidth="1"/>
    <col min="13319" max="13319" width="12.42578125" style="484" customWidth="1"/>
    <col min="13320" max="13320" width="8.42578125" style="484" customWidth="1"/>
    <col min="13321" max="13321" width="10" style="484" customWidth="1"/>
    <col min="13322" max="13322" width="13" style="484" customWidth="1"/>
    <col min="13323" max="13323" width="8.85546875" style="484" customWidth="1"/>
    <col min="13324" max="13324" width="9.85546875" style="484" customWidth="1"/>
    <col min="13325" max="13325" width="11.28515625" style="484" customWidth="1"/>
    <col min="13326" max="13326" width="12.140625" style="484" customWidth="1"/>
    <col min="13327" max="13327" width="9.42578125" style="484" customWidth="1"/>
    <col min="13328" max="13328" width="9.28515625" style="484" customWidth="1"/>
    <col min="13329" max="13567" width="11.42578125" style="484" customWidth="1"/>
    <col min="13568" max="13569" width="11.42578125" style="484"/>
    <col min="13570" max="13570" width="19.85546875" style="484" customWidth="1"/>
    <col min="13571" max="13571" width="9.7109375" style="484" customWidth="1"/>
    <col min="13572" max="13572" width="12.85546875" style="484" customWidth="1"/>
    <col min="13573" max="13573" width="8.7109375" style="484" customWidth="1"/>
    <col min="13574" max="13574" width="9.42578125" style="484" customWidth="1"/>
    <col min="13575" max="13575" width="12.42578125" style="484" customWidth="1"/>
    <col min="13576" max="13576" width="8.42578125" style="484" customWidth="1"/>
    <col min="13577" max="13577" width="10" style="484" customWidth="1"/>
    <col min="13578" max="13578" width="13" style="484" customWidth="1"/>
    <col min="13579" max="13579" width="8.85546875" style="484" customWidth="1"/>
    <col min="13580" max="13580" width="9.85546875" style="484" customWidth="1"/>
    <col min="13581" max="13581" width="11.28515625" style="484" customWidth="1"/>
    <col min="13582" max="13582" width="12.140625" style="484" customWidth="1"/>
    <col min="13583" max="13583" width="9.42578125" style="484" customWidth="1"/>
    <col min="13584" max="13584" width="9.28515625" style="484" customWidth="1"/>
    <col min="13585" max="13823" width="11.42578125" style="484" customWidth="1"/>
    <col min="13824" max="13825" width="11.42578125" style="484"/>
    <col min="13826" max="13826" width="19.85546875" style="484" customWidth="1"/>
    <col min="13827" max="13827" width="9.7109375" style="484" customWidth="1"/>
    <col min="13828" max="13828" width="12.85546875" style="484" customWidth="1"/>
    <col min="13829" max="13829" width="8.7109375" style="484" customWidth="1"/>
    <col min="13830" max="13830" width="9.42578125" style="484" customWidth="1"/>
    <col min="13831" max="13831" width="12.42578125" style="484" customWidth="1"/>
    <col min="13832" max="13832" width="8.42578125" style="484" customWidth="1"/>
    <col min="13833" max="13833" width="10" style="484" customWidth="1"/>
    <col min="13834" max="13834" width="13" style="484" customWidth="1"/>
    <col min="13835" max="13835" width="8.85546875" style="484" customWidth="1"/>
    <col min="13836" max="13836" width="9.85546875" style="484" customWidth="1"/>
    <col min="13837" max="13837" width="11.28515625" style="484" customWidth="1"/>
    <col min="13838" max="13838" width="12.140625" style="484" customWidth="1"/>
    <col min="13839" max="13839" width="9.42578125" style="484" customWidth="1"/>
    <col min="13840" max="13840" width="9.28515625" style="484" customWidth="1"/>
    <col min="13841" max="14079" width="11.42578125" style="484" customWidth="1"/>
    <col min="14080" max="14081" width="11.42578125" style="484"/>
    <col min="14082" max="14082" width="19.85546875" style="484" customWidth="1"/>
    <col min="14083" max="14083" width="9.7109375" style="484" customWidth="1"/>
    <col min="14084" max="14084" width="12.85546875" style="484" customWidth="1"/>
    <col min="14085" max="14085" width="8.7109375" style="484" customWidth="1"/>
    <col min="14086" max="14086" width="9.42578125" style="484" customWidth="1"/>
    <col min="14087" max="14087" width="12.42578125" style="484" customWidth="1"/>
    <col min="14088" max="14088" width="8.42578125" style="484" customWidth="1"/>
    <col min="14089" max="14089" width="10" style="484" customWidth="1"/>
    <col min="14090" max="14090" width="13" style="484" customWidth="1"/>
    <col min="14091" max="14091" width="8.85546875" style="484" customWidth="1"/>
    <col min="14092" max="14092" width="9.85546875" style="484" customWidth="1"/>
    <col min="14093" max="14093" width="11.28515625" style="484" customWidth="1"/>
    <col min="14094" max="14094" width="12.140625" style="484" customWidth="1"/>
    <col min="14095" max="14095" width="9.42578125" style="484" customWidth="1"/>
    <col min="14096" max="14096" width="9.28515625" style="484" customWidth="1"/>
    <col min="14097" max="14335" width="11.42578125" style="484" customWidth="1"/>
    <col min="14336" max="14337" width="11.42578125" style="484"/>
    <col min="14338" max="14338" width="19.85546875" style="484" customWidth="1"/>
    <col min="14339" max="14339" width="9.7109375" style="484" customWidth="1"/>
    <col min="14340" max="14340" width="12.85546875" style="484" customWidth="1"/>
    <col min="14341" max="14341" width="8.7109375" style="484" customWidth="1"/>
    <col min="14342" max="14342" width="9.42578125" style="484" customWidth="1"/>
    <col min="14343" max="14343" width="12.42578125" style="484" customWidth="1"/>
    <col min="14344" max="14344" width="8.42578125" style="484" customWidth="1"/>
    <col min="14345" max="14345" width="10" style="484" customWidth="1"/>
    <col min="14346" max="14346" width="13" style="484" customWidth="1"/>
    <col min="14347" max="14347" width="8.85546875" style="484" customWidth="1"/>
    <col min="14348" max="14348" width="9.85546875" style="484" customWidth="1"/>
    <col min="14349" max="14349" width="11.28515625" style="484" customWidth="1"/>
    <col min="14350" max="14350" width="12.140625" style="484" customWidth="1"/>
    <col min="14351" max="14351" width="9.42578125" style="484" customWidth="1"/>
    <col min="14352" max="14352" width="9.28515625" style="484" customWidth="1"/>
    <col min="14353" max="14591" width="11.42578125" style="484" customWidth="1"/>
    <col min="14592" max="14593" width="11.42578125" style="484"/>
    <col min="14594" max="14594" width="19.85546875" style="484" customWidth="1"/>
    <col min="14595" max="14595" width="9.7109375" style="484" customWidth="1"/>
    <col min="14596" max="14596" width="12.85546875" style="484" customWidth="1"/>
    <col min="14597" max="14597" width="8.7109375" style="484" customWidth="1"/>
    <col min="14598" max="14598" width="9.42578125" style="484" customWidth="1"/>
    <col min="14599" max="14599" width="12.42578125" style="484" customWidth="1"/>
    <col min="14600" max="14600" width="8.42578125" style="484" customWidth="1"/>
    <col min="14601" max="14601" width="10" style="484" customWidth="1"/>
    <col min="14602" max="14602" width="13" style="484" customWidth="1"/>
    <col min="14603" max="14603" width="8.85546875" style="484" customWidth="1"/>
    <col min="14604" max="14604" width="9.85546875" style="484" customWidth="1"/>
    <col min="14605" max="14605" width="11.28515625" style="484" customWidth="1"/>
    <col min="14606" max="14606" width="12.140625" style="484" customWidth="1"/>
    <col min="14607" max="14607" width="9.42578125" style="484" customWidth="1"/>
    <col min="14608" max="14608" width="9.28515625" style="484" customWidth="1"/>
    <col min="14609" max="14847" width="11.42578125" style="484" customWidth="1"/>
    <col min="14848" max="14849" width="11.42578125" style="484"/>
    <col min="14850" max="14850" width="19.85546875" style="484" customWidth="1"/>
    <col min="14851" max="14851" width="9.7109375" style="484" customWidth="1"/>
    <col min="14852" max="14852" width="12.85546875" style="484" customWidth="1"/>
    <col min="14853" max="14853" width="8.7109375" style="484" customWidth="1"/>
    <col min="14854" max="14854" width="9.42578125" style="484" customWidth="1"/>
    <col min="14855" max="14855" width="12.42578125" style="484" customWidth="1"/>
    <col min="14856" max="14856" width="8.42578125" style="484" customWidth="1"/>
    <col min="14857" max="14857" width="10" style="484" customWidth="1"/>
    <col min="14858" max="14858" width="13" style="484" customWidth="1"/>
    <col min="14859" max="14859" width="8.85546875" style="484" customWidth="1"/>
    <col min="14860" max="14860" width="9.85546875" style="484" customWidth="1"/>
    <col min="14861" max="14861" width="11.28515625" style="484" customWidth="1"/>
    <col min="14862" max="14862" width="12.140625" style="484" customWidth="1"/>
    <col min="14863" max="14863" width="9.42578125" style="484" customWidth="1"/>
    <col min="14864" max="14864" width="9.28515625" style="484" customWidth="1"/>
    <col min="14865" max="15103" width="11.42578125" style="484" customWidth="1"/>
    <col min="15104" max="15105" width="11.42578125" style="484"/>
    <col min="15106" max="15106" width="19.85546875" style="484" customWidth="1"/>
    <col min="15107" max="15107" width="9.7109375" style="484" customWidth="1"/>
    <col min="15108" max="15108" width="12.85546875" style="484" customWidth="1"/>
    <col min="15109" max="15109" width="8.7109375" style="484" customWidth="1"/>
    <col min="15110" max="15110" width="9.42578125" style="484" customWidth="1"/>
    <col min="15111" max="15111" width="12.42578125" style="484" customWidth="1"/>
    <col min="15112" max="15112" width="8.42578125" style="484" customWidth="1"/>
    <col min="15113" max="15113" width="10" style="484" customWidth="1"/>
    <col min="15114" max="15114" width="13" style="484" customWidth="1"/>
    <col min="15115" max="15115" width="8.85546875" style="484" customWidth="1"/>
    <col min="15116" max="15116" width="9.85546875" style="484" customWidth="1"/>
    <col min="15117" max="15117" width="11.28515625" style="484" customWidth="1"/>
    <col min="15118" max="15118" width="12.140625" style="484" customWidth="1"/>
    <col min="15119" max="15119" width="9.42578125" style="484" customWidth="1"/>
    <col min="15120" max="15120" width="9.28515625" style="484" customWidth="1"/>
    <col min="15121" max="15359" width="11.42578125" style="484" customWidth="1"/>
    <col min="15360" max="15361" width="11.42578125" style="484"/>
    <col min="15362" max="15362" width="19.85546875" style="484" customWidth="1"/>
    <col min="15363" max="15363" width="9.7109375" style="484" customWidth="1"/>
    <col min="15364" max="15364" width="12.85546875" style="484" customWidth="1"/>
    <col min="15365" max="15365" width="8.7109375" style="484" customWidth="1"/>
    <col min="15366" max="15366" width="9.42578125" style="484" customWidth="1"/>
    <col min="15367" max="15367" width="12.42578125" style="484" customWidth="1"/>
    <col min="15368" max="15368" width="8.42578125" style="484" customWidth="1"/>
    <col min="15369" max="15369" width="10" style="484" customWidth="1"/>
    <col min="15370" max="15370" width="13" style="484" customWidth="1"/>
    <col min="15371" max="15371" width="8.85546875" style="484" customWidth="1"/>
    <col min="15372" max="15372" width="9.85546875" style="484" customWidth="1"/>
    <col min="15373" max="15373" width="11.28515625" style="484" customWidth="1"/>
    <col min="15374" max="15374" width="12.140625" style="484" customWidth="1"/>
    <col min="15375" max="15375" width="9.42578125" style="484" customWidth="1"/>
    <col min="15376" max="15376" width="9.28515625" style="484" customWidth="1"/>
    <col min="15377" max="15615" width="11.42578125" style="484" customWidth="1"/>
    <col min="15616" max="15617" width="11.42578125" style="484"/>
    <col min="15618" max="15618" width="19.85546875" style="484" customWidth="1"/>
    <col min="15619" max="15619" width="9.7109375" style="484" customWidth="1"/>
    <col min="15620" max="15620" width="12.85546875" style="484" customWidth="1"/>
    <col min="15621" max="15621" width="8.7109375" style="484" customWidth="1"/>
    <col min="15622" max="15622" width="9.42578125" style="484" customWidth="1"/>
    <col min="15623" max="15623" width="12.42578125" style="484" customWidth="1"/>
    <col min="15624" max="15624" width="8.42578125" style="484" customWidth="1"/>
    <col min="15625" max="15625" width="10" style="484" customWidth="1"/>
    <col min="15626" max="15626" width="13" style="484" customWidth="1"/>
    <col min="15627" max="15627" width="8.85546875" style="484" customWidth="1"/>
    <col min="15628" max="15628" width="9.85546875" style="484" customWidth="1"/>
    <col min="15629" max="15629" width="11.28515625" style="484" customWidth="1"/>
    <col min="15630" max="15630" width="12.140625" style="484" customWidth="1"/>
    <col min="15631" max="15631" width="9.42578125" style="484" customWidth="1"/>
    <col min="15632" max="15632" width="9.28515625" style="484" customWidth="1"/>
    <col min="15633" max="15871" width="11.42578125" style="484" customWidth="1"/>
    <col min="15872" max="15873" width="11.42578125" style="484"/>
    <col min="15874" max="15874" width="19.85546875" style="484" customWidth="1"/>
    <col min="15875" max="15875" width="9.7109375" style="484" customWidth="1"/>
    <col min="15876" max="15876" width="12.85546875" style="484" customWidth="1"/>
    <col min="15877" max="15877" width="8.7109375" style="484" customWidth="1"/>
    <col min="15878" max="15878" width="9.42578125" style="484" customWidth="1"/>
    <col min="15879" max="15879" width="12.42578125" style="484" customWidth="1"/>
    <col min="15880" max="15880" width="8.42578125" style="484" customWidth="1"/>
    <col min="15881" max="15881" width="10" style="484" customWidth="1"/>
    <col min="15882" max="15882" width="13" style="484" customWidth="1"/>
    <col min="15883" max="15883" width="8.85546875" style="484" customWidth="1"/>
    <col min="15884" max="15884" width="9.85546875" style="484" customWidth="1"/>
    <col min="15885" max="15885" width="11.28515625" style="484" customWidth="1"/>
    <col min="15886" max="15886" width="12.140625" style="484" customWidth="1"/>
    <col min="15887" max="15887" width="9.42578125" style="484" customWidth="1"/>
    <col min="15888" max="15888" width="9.28515625" style="484" customWidth="1"/>
    <col min="15889" max="16127" width="11.42578125" style="484" customWidth="1"/>
    <col min="16128" max="16129" width="11.42578125" style="484"/>
    <col min="16130" max="16130" width="19.85546875" style="484" customWidth="1"/>
    <col min="16131" max="16131" width="9.7109375" style="484" customWidth="1"/>
    <col min="16132" max="16132" width="12.85546875" style="484" customWidth="1"/>
    <col min="16133" max="16133" width="8.7109375" style="484" customWidth="1"/>
    <col min="16134" max="16134" width="9.42578125" style="484" customWidth="1"/>
    <col min="16135" max="16135" width="12.42578125" style="484" customWidth="1"/>
    <col min="16136" max="16136" width="8.42578125" style="484" customWidth="1"/>
    <col min="16137" max="16137" width="10" style="484" customWidth="1"/>
    <col min="16138" max="16138" width="13" style="484" customWidth="1"/>
    <col min="16139" max="16139" width="8.85546875" style="484" customWidth="1"/>
    <col min="16140" max="16140" width="9.85546875" style="484" customWidth="1"/>
    <col min="16141" max="16141" width="11.28515625" style="484" customWidth="1"/>
    <col min="16142" max="16142" width="12.140625" style="484" customWidth="1"/>
    <col min="16143" max="16143" width="9.42578125" style="484" customWidth="1"/>
    <col min="16144" max="16144" width="9.28515625" style="484" customWidth="1"/>
    <col min="16145" max="16383" width="11.42578125" style="484" customWidth="1"/>
    <col min="16384" max="16384" width="11.42578125" style="484"/>
  </cols>
  <sheetData>
    <row r="1" spans="1:20" ht="30.75" customHeight="1">
      <c r="B1" s="2222"/>
    </row>
    <row r="2" spans="1:20" ht="17.25" customHeight="1">
      <c r="B2" s="2518" t="s">
        <v>1421</v>
      </c>
      <c r="C2" s="2518"/>
      <c r="D2" s="2518"/>
      <c r="E2" s="2518"/>
      <c r="F2" s="2518"/>
      <c r="G2" s="2518"/>
      <c r="H2" s="2518"/>
      <c r="I2" s="2518"/>
      <c r="J2" s="2518"/>
      <c r="K2" s="2518"/>
      <c r="L2" s="2518"/>
      <c r="M2" s="2518"/>
      <c r="N2" s="2518"/>
      <c r="O2" s="2518"/>
      <c r="P2" s="2518"/>
      <c r="Q2" s="2518"/>
    </row>
    <row r="3" spans="1:20" ht="12.75" customHeight="1" thickBot="1">
      <c r="B3" s="1357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2519" t="s">
        <v>924</v>
      </c>
      <c r="O3" s="2519"/>
      <c r="P3" s="2519"/>
      <c r="Q3" s="2519"/>
    </row>
    <row r="4" spans="1:20" ht="16.5" thickTop="1" thickBot="1">
      <c r="A4" s="1431"/>
      <c r="B4" s="1433" t="s">
        <v>925</v>
      </c>
      <c r="C4" s="2520" t="s">
        <v>926</v>
      </c>
      <c r="D4" s="2521"/>
      <c r="E4" s="2522"/>
      <c r="F4" s="2520" t="s">
        <v>927</v>
      </c>
      <c r="G4" s="2521"/>
      <c r="H4" s="2522"/>
      <c r="I4" s="2520" t="s">
        <v>928</v>
      </c>
      <c r="J4" s="2521"/>
      <c r="K4" s="2523"/>
      <c r="L4" s="2521" t="s">
        <v>929</v>
      </c>
      <c r="M4" s="2521"/>
      <c r="N4" s="2521"/>
      <c r="O4" s="2521"/>
      <c r="P4" s="2521"/>
      <c r="Q4" s="2523"/>
    </row>
    <row r="5" spans="1:20" ht="15">
      <c r="A5" s="1431"/>
      <c r="B5" s="1434" t="s">
        <v>930</v>
      </c>
      <c r="C5" s="1375" t="s">
        <v>931</v>
      </c>
      <c r="D5" s="606" t="s">
        <v>932</v>
      </c>
      <c r="E5" s="1376" t="s">
        <v>933</v>
      </c>
      <c r="F5" s="1375" t="s">
        <v>931</v>
      </c>
      <c r="G5" s="606" t="s">
        <v>932</v>
      </c>
      <c r="H5" s="1376" t="s">
        <v>933</v>
      </c>
      <c r="I5" s="1375" t="s">
        <v>931</v>
      </c>
      <c r="J5" s="606" t="s">
        <v>932</v>
      </c>
      <c r="K5" s="1356" t="s">
        <v>933</v>
      </c>
      <c r="L5" s="1393" t="s">
        <v>931</v>
      </c>
      <c r="M5" s="1374" t="s">
        <v>251</v>
      </c>
      <c r="N5" s="1365" t="s">
        <v>932</v>
      </c>
      <c r="O5" s="1374" t="s">
        <v>251</v>
      </c>
      <c r="P5" s="1365" t="s">
        <v>933</v>
      </c>
      <c r="Q5" s="1389" t="s">
        <v>251</v>
      </c>
    </row>
    <row r="6" spans="1:20" ht="13.5" thickBot="1">
      <c r="A6" s="1431"/>
      <c r="B6" s="1435" t="s">
        <v>934</v>
      </c>
      <c r="C6" s="1378" t="s">
        <v>935</v>
      </c>
      <c r="D6" s="1358" t="s">
        <v>936</v>
      </c>
      <c r="E6" s="1379" t="s">
        <v>937</v>
      </c>
      <c r="F6" s="1378" t="s">
        <v>935</v>
      </c>
      <c r="G6" s="1358" t="s">
        <v>936</v>
      </c>
      <c r="H6" s="1379" t="s">
        <v>937</v>
      </c>
      <c r="I6" s="1378" t="s">
        <v>935</v>
      </c>
      <c r="J6" s="1358" t="s">
        <v>936</v>
      </c>
      <c r="K6" s="1359" t="s">
        <v>937</v>
      </c>
      <c r="L6" s="1394" t="s">
        <v>935</v>
      </c>
      <c r="M6" s="1380"/>
      <c r="N6" s="1381" t="s">
        <v>936</v>
      </c>
      <c r="O6" s="1381"/>
      <c r="P6" s="1381" t="s">
        <v>937</v>
      </c>
      <c r="Q6" s="1390"/>
    </row>
    <row r="7" spans="1:20">
      <c r="A7" s="1431"/>
      <c r="B7" s="1436" t="s">
        <v>938</v>
      </c>
      <c r="C7" s="613">
        <v>6</v>
      </c>
      <c r="D7" s="1662">
        <v>231.4</v>
      </c>
      <c r="E7" s="1377">
        <v>10</v>
      </c>
      <c r="F7" s="613">
        <v>8</v>
      </c>
      <c r="G7" s="1662">
        <v>673</v>
      </c>
      <c r="H7" s="614">
        <v>41</v>
      </c>
      <c r="I7" s="615">
        <v>111</v>
      </c>
      <c r="J7" s="1662">
        <v>3644.16</v>
      </c>
      <c r="K7" s="1400">
        <v>270</v>
      </c>
      <c r="L7" s="1395">
        <f t="shared" ref="L7:L39" si="0">C7+F7+I7</f>
        <v>125</v>
      </c>
      <c r="M7" s="1681">
        <v>4.9000000000000004</v>
      </c>
      <c r="N7" s="1677">
        <f t="shared" ref="N7:N39" si="1">D7+G7+J7</f>
        <v>4548.5599999999995</v>
      </c>
      <c r="O7" s="1366">
        <f>(N7/126607.458)*100</f>
        <v>3.592647756974948</v>
      </c>
      <c r="P7" s="1367">
        <f>E7+H7+K7</f>
        <v>321</v>
      </c>
      <c r="Q7" s="1391">
        <f>(P7/4940)*100</f>
        <v>6.4979757085020236</v>
      </c>
      <c r="S7" s="654"/>
      <c r="T7" s="1361"/>
    </row>
    <row r="8" spans="1:20">
      <c r="A8" s="1431"/>
      <c r="B8" s="1436" t="s">
        <v>939</v>
      </c>
      <c r="C8" s="607">
        <v>4</v>
      </c>
      <c r="D8" s="1664">
        <v>262.06799999999998</v>
      </c>
      <c r="E8" s="1275">
        <v>4</v>
      </c>
      <c r="F8" s="607">
        <v>7</v>
      </c>
      <c r="G8" s="1664">
        <v>6319.5</v>
      </c>
      <c r="H8" s="608">
        <v>45</v>
      </c>
      <c r="I8" s="498">
        <v>45</v>
      </c>
      <c r="J8" s="1664">
        <v>2337.5</v>
      </c>
      <c r="K8" s="1401">
        <v>142</v>
      </c>
      <c r="L8" s="1396">
        <f>C8+F8+I8</f>
        <v>56</v>
      </c>
      <c r="M8" s="1364">
        <v>2.2000000000000002</v>
      </c>
      <c r="N8" s="1671">
        <f>D8+G8+J8</f>
        <v>8919.0679999999993</v>
      </c>
      <c r="O8" s="1366">
        <f t="shared" ref="O8:O37" si="2">(N8/126607.458)*100</f>
        <v>7.0446624084341058</v>
      </c>
      <c r="P8" s="658">
        <f>E8+H8+K8</f>
        <v>191</v>
      </c>
      <c r="Q8" s="1391">
        <f t="shared" ref="Q8:Q37" si="3">(P8/4940)*100</f>
        <v>3.8663967611336032</v>
      </c>
    </row>
    <row r="9" spans="1:20">
      <c r="A9" s="1431"/>
      <c r="B9" s="1436" t="s">
        <v>940</v>
      </c>
      <c r="C9" s="607">
        <v>7</v>
      </c>
      <c r="D9" s="1664">
        <v>1255.088</v>
      </c>
      <c r="E9" s="1275">
        <v>13</v>
      </c>
      <c r="F9" s="607">
        <v>5</v>
      </c>
      <c r="G9" s="1664">
        <v>453.95</v>
      </c>
      <c r="H9" s="608">
        <v>30</v>
      </c>
      <c r="I9" s="498">
        <v>67</v>
      </c>
      <c r="J9" s="1664">
        <v>2774.5</v>
      </c>
      <c r="K9" s="1401">
        <v>187</v>
      </c>
      <c r="L9" s="1396">
        <f t="shared" si="0"/>
        <v>79</v>
      </c>
      <c r="M9" s="1364">
        <v>3.1</v>
      </c>
      <c r="N9" s="1671">
        <f t="shared" si="1"/>
        <v>4483.5380000000005</v>
      </c>
      <c r="O9" s="1366">
        <f t="shared" si="2"/>
        <v>3.5412905928495944</v>
      </c>
      <c r="P9" s="658">
        <f t="shared" ref="P9:P39" si="4">E9+H9+K9</f>
        <v>230</v>
      </c>
      <c r="Q9" s="1391">
        <f t="shared" si="3"/>
        <v>4.6558704453441297</v>
      </c>
      <c r="S9" s="654"/>
    </row>
    <row r="10" spans="1:20" ht="13.5" thickBot="1">
      <c r="A10" s="1431"/>
      <c r="B10" s="1437" t="s">
        <v>941</v>
      </c>
      <c r="C10" s="607">
        <v>8</v>
      </c>
      <c r="D10" s="1664">
        <v>1356.7190000000001</v>
      </c>
      <c r="E10" s="1275">
        <v>17</v>
      </c>
      <c r="F10" s="609">
        <v>7</v>
      </c>
      <c r="G10" s="1664">
        <v>1562</v>
      </c>
      <c r="H10" s="610">
        <v>49</v>
      </c>
      <c r="I10" s="510">
        <v>23</v>
      </c>
      <c r="J10" s="1664">
        <v>636.6</v>
      </c>
      <c r="K10" s="1402">
        <v>54</v>
      </c>
      <c r="L10" s="1396">
        <f t="shared" si="0"/>
        <v>38</v>
      </c>
      <c r="M10" s="1364">
        <v>1.5</v>
      </c>
      <c r="N10" s="1671">
        <f t="shared" si="1"/>
        <v>3555.319</v>
      </c>
      <c r="O10" s="1685">
        <f t="shared" si="2"/>
        <v>2.808143419165718</v>
      </c>
      <c r="P10" s="658">
        <f t="shared" si="4"/>
        <v>120</v>
      </c>
      <c r="Q10" s="1686">
        <f t="shared" si="3"/>
        <v>2.42914979757085</v>
      </c>
    </row>
    <row r="11" spans="1:20" s="485" customFormat="1" ht="13.5" thickBot="1">
      <c r="A11" s="1443"/>
      <c r="B11" s="1386" t="s">
        <v>942</v>
      </c>
      <c r="C11" s="611">
        <f t="shared" ref="C11:N11" si="5">SUM(C7:C10)</f>
        <v>25</v>
      </c>
      <c r="D11" s="1665">
        <f t="shared" si="5"/>
        <v>3105.2750000000001</v>
      </c>
      <c r="E11" s="1383">
        <f t="shared" si="5"/>
        <v>44</v>
      </c>
      <c r="F11" s="1385">
        <f t="shared" si="5"/>
        <v>27</v>
      </c>
      <c r="G11" s="1666">
        <f t="shared" si="5"/>
        <v>9008.4500000000007</v>
      </c>
      <c r="H11" s="1384">
        <f t="shared" si="5"/>
        <v>165</v>
      </c>
      <c r="I11" s="1360">
        <f t="shared" si="5"/>
        <v>246</v>
      </c>
      <c r="J11" s="1667">
        <f t="shared" si="5"/>
        <v>9392.76</v>
      </c>
      <c r="K11" s="1403">
        <f t="shared" si="5"/>
        <v>653</v>
      </c>
      <c r="L11" s="1388">
        <f t="shared" si="5"/>
        <v>298</v>
      </c>
      <c r="M11" s="1373">
        <f t="shared" si="5"/>
        <v>11.700000000000001</v>
      </c>
      <c r="N11" s="1674">
        <f t="shared" si="5"/>
        <v>21506.484999999997</v>
      </c>
      <c r="O11" s="1684">
        <f t="shared" si="2"/>
        <v>16.986744177424367</v>
      </c>
      <c r="P11" s="1388">
        <f>SUM(P7:P10)</f>
        <v>862</v>
      </c>
      <c r="Q11" s="1687">
        <f t="shared" si="3"/>
        <v>17.449392712550608</v>
      </c>
      <c r="S11" s="1683">
        <f>M11+M24+M29+M37</f>
        <v>81.125019425019417</v>
      </c>
      <c r="T11" s="1683"/>
    </row>
    <row r="12" spans="1:20">
      <c r="A12" s="1431"/>
      <c r="B12" s="1438" t="s">
        <v>943</v>
      </c>
      <c r="C12" s="607">
        <v>22</v>
      </c>
      <c r="D12" s="1664">
        <v>1934.13</v>
      </c>
      <c r="E12" s="1275">
        <v>34</v>
      </c>
      <c r="F12" s="613">
        <v>9</v>
      </c>
      <c r="G12" s="1664">
        <v>845.5</v>
      </c>
      <c r="H12" s="614">
        <v>45</v>
      </c>
      <c r="I12" s="615">
        <v>113</v>
      </c>
      <c r="J12" s="1664">
        <v>3017.7</v>
      </c>
      <c r="K12" s="1400">
        <v>174</v>
      </c>
      <c r="L12" s="1396">
        <f t="shared" si="0"/>
        <v>144</v>
      </c>
      <c r="M12" s="1364">
        <f>(L12/L39)*100</f>
        <v>5.5944055944055942</v>
      </c>
      <c r="N12" s="1671">
        <f t="shared" si="1"/>
        <v>5797.33</v>
      </c>
      <c r="O12" s="1366">
        <f t="shared" si="2"/>
        <v>4.5789798575688963</v>
      </c>
      <c r="P12" s="1367">
        <f t="shared" si="4"/>
        <v>253</v>
      </c>
      <c r="Q12" s="1391">
        <f t="shared" si="3"/>
        <v>5.1214574898785425</v>
      </c>
    </row>
    <row r="13" spans="1:20">
      <c r="A13" s="1431"/>
      <c r="B13" s="1436" t="s">
        <v>944</v>
      </c>
      <c r="C13" s="607">
        <v>15</v>
      </c>
      <c r="D13" s="1664">
        <v>860.24</v>
      </c>
      <c r="E13" s="1275">
        <v>0</v>
      </c>
      <c r="F13" s="1362"/>
      <c r="G13" s="1671"/>
      <c r="H13" s="1408"/>
      <c r="I13" s="498">
        <v>20</v>
      </c>
      <c r="J13" s="1664">
        <v>503</v>
      </c>
      <c r="K13" s="1401">
        <v>28</v>
      </c>
      <c r="L13" s="1396">
        <f t="shared" si="0"/>
        <v>35</v>
      </c>
      <c r="M13" s="1364">
        <f>(L13/L39)*100</f>
        <v>1.3597513597513597</v>
      </c>
      <c r="N13" s="1671">
        <f t="shared" si="1"/>
        <v>1363.24</v>
      </c>
      <c r="O13" s="1366">
        <f t="shared" si="2"/>
        <v>1.0767454157400427</v>
      </c>
      <c r="P13" s="658">
        <f t="shared" si="4"/>
        <v>28</v>
      </c>
      <c r="Q13" s="1391">
        <f t="shared" si="3"/>
        <v>0.5668016194331984</v>
      </c>
    </row>
    <row r="14" spans="1:20" ht="13.5" thickBot="1">
      <c r="A14" s="1431"/>
      <c r="B14" s="1436" t="s">
        <v>945</v>
      </c>
      <c r="C14" s="607">
        <v>16</v>
      </c>
      <c r="D14" s="1664">
        <v>936.93399999999997</v>
      </c>
      <c r="E14" s="1275">
        <v>17</v>
      </c>
      <c r="F14" s="1370">
        <v>6</v>
      </c>
      <c r="G14" s="1671">
        <v>632.9</v>
      </c>
      <c r="H14" s="1409">
        <v>36</v>
      </c>
      <c r="I14" s="510">
        <v>55</v>
      </c>
      <c r="J14" s="1664">
        <v>1730.05</v>
      </c>
      <c r="K14" s="1402">
        <v>132</v>
      </c>
      <c r="L14" s="1397">
        <f t="shared" si="0"/>
        <v>77</v>
      </c>
      <c r="M14" s="1688">
        <f>(L14/2574)*100</f>
        <v>2.9914529914529915</v>
      </c>
      <c r="N14" s="1675">
        <f t="shared" si="1"/>
        <v>3299.884</v>
      </c>
      <c r="O14" s="1424">
        <f t="shared" si="2"/>
        <v>2.6063899016122734</v>
      </c>
      <c r="P14" s="660">
        <f t="shared" si="4"/>
        <v>185</v>
      </c>
      <c r="Q14" s="1426">
        <f t="shared" si="3"/>
        <v>3.7449392712550607</v>
      </c>
    </row>
    <row r="15" spans="1:20" s="485" customFormat="1" ht="13.5" thickBot="1">
      <c r="A15" s="1443"/>
      <c r="B15" s="1386" t="s">
        <v>946</v>
      </c>
      <c r="C15" s="1385">
        <f>SUM(C12:C14)</f>
        <v>53</v>
      </c>
      <c r="D15" s="1666">
        <f>SUM(D12:D14)</f>
        <v>3731.3040000000001</v>
      </c>
      <c r="E15" s="1384">
        <f>SUM(E12:E14)</f>
        <v>51</v>
      </c>
      <c r="F15" s="1410">
        <f t="shared" ref="F15:K15" si="6">SUM(F12:F14)</f>
        <v>15</v>
      </c>
      <c r="G15" s="1672">
        <f t="shared" si="6"/>
        <v>1478.4</v>
      </c>
      <c r="H15" s="1387">
        <f t="shared" si="6"/>
        <v>81</v>
      </c>
      <c r="I15" s="1360">
        <f t="shared" si="6"/>
        <v>188</v>
      </c>
      <c r="J15" s="1667">
        <f t="shared" si="6"/>
        <v>5250.75</v>
      </c>
      <c r="K15" s="1403">
        <f t="shared" si="6"/>
        <v>334</v>
      </c>
      <c r="L15" s="1398">
        <f t="shared" si="0"/>
        <v>256</v>
      </c>
      <c r="M15" s="1373">
        <f t="shared" ref="M15:M37" si="7">(L15/2574)*100</f>
        <v>9.9456099456099452</v>
      </c>
      <c r="N15" s="1678">
        <f t="shared" si="1"/>
        <v>10460.454</v>
      </c>
      <c r="O15" s="1689">
        <f t="shared" si="2"/>
        <v>8.2621151749212114</v>
      </c>
      <c r="P15" s="1371">
        <f t="shared" si="4"/>
        <v>466</v>
      </c>
      <c r="Q15" s="1687">
        <f t="shared" si="3"/>
        <v>9.433198380566802</v>
      </c>
    </row>
    <row r="16" spans="1:20">
      <c r="A16" s="1431"/>
      <c r="B16" s="1438" t="s">
        <v>947</v>
      </c>
      <c r="C16" s="607">
        <v>12</v>
      </c>
      <c r="D16" s="1664">
        <v>861.43200000000002</v>
      </c>
      <c r="E16" s="1275">
        <v>30</v>
      </c>
      <c r="F16" s="1368">
        <v>1</v>
      </c>
      <c r="G16" s="1671">
        <v>85</v>
      </c>
      <c r="H16" s="1411">
        <v>5</v>
      </c>
      <c r="I16" s="615">
        <v>11</v>
      </c>
      <c r="J16" s="1664">
        <v>294.8</v>
      </c>
      <c r="K16" s="1400">
        <v>20</v>
      </c>
      <c r="L16" s="1395">
        <f t="shared" si="0"/>
        <v>24</v>
      </c>
      <c r="M16" s="1364">
        <f t="shared" si="7"/>
        <v>0.93240093240093236</v>
      </c>
      <c r="N16" s="1677">
        <f t="shared" si="1"/>
        <v>1241.232</v>
      </c>
      <c r="O16" s="1366">
        <f t="shared" si="2"/>
        <v>0.98037826492022284</v>
      </c>
      <c r="P16" s="1367">
        <f t="shared" si="4"/>
        <v>55</v>
      </c>
      <c r="Q16" s="1391">
        <f t="shared" si="3"/>
        <v>1.1133603238866396</v>
      </c>
      <c r="S16" s="654"/>
    </row>
    <row r="17" spans="1:20">
      <c r="A17" s="1431"/>
      <c r="B17" s="1436" t="s">
        <v>948</v>
      </c>
      <c r="C17" s="607">
        <v>15</v>
      </c>
      <c r="D17" s="1664">
        <v>691.66800000000001</v>
      </c>
      <c r="E17" s="1275">
        <v>18</v>
      </c>
      <c r="F17" s="1362"/>
      <c r="G17" s="1671"/>
      <c r="H17" s="1408"/>
      <c r="I17" s="498">
        <v>12</v>
      </c>
      <c r="J17" s="1664">
        <v>427.5</v>
      </c>
      <c r="K17" s="1401">
        <v>16</v>
      </c>
      <c r="L17" s="1396">
        <f t="shared" si="0"/>
        <v>27</v>
      </c>
      <c r="M17" s="1364">
        <f t="shared" si="7"/>
        <v>1.048951048951049</v>
      </c>
      <c r="N17" s="1671">
        <f t="shared" si="1"/>
        <v>1119.1680000000001</v>
      </c>
      <c r="O17" s="1366">
        <f t="shared" si="2"/>
        <v>0.88396688289879433</v>
      </c>
      <c r="P17" s="658">
        <f t="shared" si="4"/>
        <v>34</v>
      </c>
      <c r="Q17" s="1391">
        <f t="shared" si="3"/>
        <v>0.68825910931174095</v>
      </c>
    </row>
    <row r="18" spans="1:20">
      <c r="A18" s="1431"/>
      <c r="B18" s="1436" t="s">
        <v>949</v>
      </c>
      <c r="C18" s="607">
        <v>53</v>
      </c>
      <c r="D18" s="1664">
        <v>2912.2950000000001</v>
      </c>
      <c r="E18" s="1275">
        <v>111</v>
      </c>
      <c r="F18" s="1362"/>
      <c r="G18" s="1671"/>
      <c r="H18" s="1408"/>
      <c r="I18" s="498">
        <v>12</v>
      </c>
      <c r="J18" s="1664">
        <v>408.6</v>
      </c>
      <c r="K18" s="1401">
        <v>32</v>
      </c>
      <c r="L18" s="1396">
        <f t="shared" si="0"/>
        <v>65</v>
      </c>
      <c r="M18" s="1364">
        <f t="shared" si="7"/>
        <v>2.5252525252525251</v>
      </c>
      <c r="N18" s="1671">
        <f t="shared" si="1"/>
        <v>3320.895</v>
      </c>
      <c r="O18" s="1366">
        <f t="shared" si="2"/>
        <v>2.62298529048739</v>
      </c>
      <c r="P18" s="658">
        <f t="shared" si="4"/>
        <v>143</v>
      </c>
      <c r="Q18" s="1391">
        <f t="shared" si="3"/>
        <v>2.8947368421052633</v>
      </c>
    </row>
    <row r="19" spans="1:20" ht="13.5" thickBot="1">
      <c r="A19" s="1431"/>
      <c r="B19" s="1437" t="s">
        <v>950</v>
      </c>
      <c r="C19" s="607">
        <v>30</v>
      </c>
      <c r="D19" s="1664">
        <v>1582</v>
      </c>
      <c r="E19" s="1275">
        <v>15</v>
      </c>
      <c r="F19" s="1370">
        <v>1</v>
      </c>
      <c r="G19" s="1671">
        <v>119</v>
      </c>
      <c r="H19" s="1409">
        <v>10</v>
      </c>
      <c r="I19" s="510">
        <v>23</v>
      </c>
      <c r="J19" s="1664">
        <v>833</v>
      </c>
      <c r="K19" s="1402">
        <v>68</v>
      </c>
      <c r="L19" s="1399">
        <f t="shared" si="0"/>
        <v>54</v>
      </c>
      <c r="M19" s="1688">
        <f t="shared" si="7"/>
        <v>2.0979020979020979</v>
      </c>
      <c r="N19" s="1679">
        <f t="shared" si="1"/>
        <v>2534</v>
      </c>
      <c r="O19" s="1685">
        <f t="shared" si="2"/>
        <v>2.0014618728068925</v>
      </c>
      <c r="P19" s="1369">
        <f t="shared" si="4"/>
        <v>93</v>
      </c>
      <c r="Q19" s="1686">
        <f t="shared" si="3"/>
        <v>1.882591093117409</v>
      </c>
      <c r="T19" s="1361"/>
    </row>
    <row r="20" spans="1:20" s="485" customFormat="1" ht="13.5" thickBot="1">
      <c r="A20" s="1443"/>
      <c r="B20" s="1386" t="s">
        <v>951</v>
      </c>
      <c r="C20" s="612">
        <f t="shared" ref="C20:K20" si="8">SUM(C16:C19)</f>
        <v>110</v>
      </c>
      <c r="D20" s="1667">
        <f t="shared" si="8"/>
        <v>6047.3950000000004</v>
      </c>
      <c r="E20" s="1382">
        <f t="shared" si="8"/>
        <v>174</v>
      </c>
      <c r="F20" s="1410">
        <f t="shared" si="8"/>
        <v>2</v>
      </c>
      <c r="G20" s="1672">
        <f t="shared" si="8"/>
        <v>204</v>
      </c>
      <c r="H20" s="1387">
        <f t="shared" si="8"/>
        <v>15</v>
      </c>
      <c r="I20" s="1385">
        <f t="shared" si="8"/>
        <v>58</v>
      </c>
      <c r="J20" s="1666">
        <f t="shared" si="8"/>
        <v>1963.9</v>
      </c>
      <c r="K20" s="1404">
        <f t="shared" si="8"/>
        <v>136</v>
      </c>
      <c r="L20" s="1388">
        <f t="shared" si="0"/>
        <v>170</v>
      </c>
      <c r="M20" s="1373">
        <f t="shared" si="7"/>
        <v>6.6045066045066045</v>
      </c>
      <c r="N20" s="1672">
        <f t="shared" si="1"/>
        <v>8215.2950000000001</v>
      </c>
      <c r="O20" s="1690">
        <f t="shared" si="2"/>
        <v>6.4887923111132988</v>
      </c>
      <c r="P20" s="1372">
        <f t="shared" si="4"/>
        <v>325</v>
      </c>
      <c r="Q20" s="1687">
        <f t="shared" si="3"/>
        <v>6.5789473684210522</v>
      </c>
      <c r="T20" s="1361"/>
    </row>
    <row r="21" spans="1:20">
      <c r="A21" s="1431"/>
      <c r="B21" s="1438" t="s">
        <v>952</v>
      </c>
      <c r="C21" s="607">
        <v>20</v>
      </c>
      <c r="D21" s="1664">
        <v>1440</v>
      </c>
      <c r="E21" s="1275">
        <v>11</v>
      </c>
      <c r="F21" s="1368">
        <v>7</v>
      </c>
      <c r="G21" s="1671">
        <v>343</v>
      </c>
      <c r="H21" s="1411">
        <v>39</v>
      </c>
      <c r="I21" s="615">
        <v>296</v>
      </c>
      <c r="J21" s="1664">
        <v>6526.8909999999996</v>
      </c>
      <c r="K21" s="1400">
        <v>359</v>
      </c>
      <c r="L21" s="1395">
        <f t="shared" si="0"/>
        <v>323</v>
      </c>
      <c r="M21" s="1364">
        <f t="shared" si="7"/>
        <v>12.548562548562547</v>
      </c>
      <c r="N21" s="1677">
        <f t="shared" si="1"/>
        <v>8309.8909999999996</v>
      </c>
      <c r="O21" s="1691">
        <f t="shared" si="2"/>
        <v>6.5635082887455178</v>
      </c>
      <c r="P21" s="1367">
        <f t="shared" si="4"/>
        <v>409</v>
      </c>
      <c r="Q21" s="1391">
        <f t="shared" si="3"/>
        <v>8.279352226720647</v>
      </c>
    </row>
    <row r="22" spans="1:20">
      <c r="A22" s="1431"/>
      <c r="B22" s="1437" t="s">
        <v>953</v>
      </c>
      <c r="C22" s="607">
        <v>42</v>
      </c>
      <c r="D22" s="1664">
        <v>3355.404</v>
      </c>
      <c r="E22" s="1275">
        <v>42</v>
      </c>
      <c r="F22" s="1362">
        <v>1</v>
      </c>
      <c r="G22" s="1671">
        <v>52</v>
      </c>
      <c r="H22" s="1408">
        <v>5</v>
      </c>
      <c r="I22" s="498">
        <v>93</v>
      </c>
      <c r="J22" s="1664">
        <v>2750.4</v>
      </c>
      <c r="K22" s="1401">
        <v>170</v>
      </c>
      <c r="L22" s="1396">
        <f t="shared" si="0"/>
        <v>136</v>
      </c>
      <c r="M22" s="1364">
        <f t="shared" si="7"/>
        <v>5.2836052836052838</v>
      </c>
      <c r="N22" s="1671">
        <f t="shared" si="1"/>
        <v>6157.8040000000001</v>
      </c>
      <c r="O22" s="1366">
        <f t="shared" si="2"/>
        <v>4.8636976820117503</v>
      </c>
      <c r="P22" s="658">
        <f t="shared" si="4"/>
        <v>217</v>
      </c>
      <c r="Q22" s="1391">
        <f t="shared" si="3"/>
        <v>4.3927125506072873</v>
      </c>
    </row>
    <row r="23" spans="1:20" ht="13.5" thickBot="1">
      <c r="A23" s="1431"/>
      <c r="B23" s="1439" t="s">
        <v>954</v>
      </c>
      <c r="C23" s="607">
        <v>64</v>
      </c>
      <c r="D23" s="1664">
        <v>6972.36</v>
      </c>
      <c r="E23" s="1275">
        <v>48</v>
      </c>
      <c r="F23" s="1370">
        <v>3</v>
      </c>
      <c r="G23" s="1671">
        <v>162.24</v>
      </c>
      <c r="H23" s="1409">
        <v>12</v>
      </c>
      <c r="I23" s="510">
        <v>269</v>
      </c>
      <c r="J23" s="1664">
        <v>6955.46</v>
      </c>
      <c r="K23" s="1402">
        <v>314</v>
      </c>
      <c r="L23" s="1399">
        <f t="shared" si="0"/>
        <v>336</v>
      </c>
      <c r="M23" s="1692">
        <f t="shared" si="7"/>
        <v>13.053613053613052</v>
      </c>
      <c r="N23" s="1679">
        <f t="shared" si="1"/>
        <v>14090.06</v>
      </c>
      <c r="O23" s="1424">
        <f t="shared" si="2"/>
        <v>11.128933652549915</v>
      </c>
      <c r="P23" s="1369">
        <f t="shared" si="4"/>
        <v>374</v>
      </c>
      <c r="Q23" s="1686">
        <f t="shared" si="3"/>
        <v>7.57085020242915</v>
      </c>
    </row>
    <row r="24" spans="1:20" s="485" customFormat="1" ht="13.5" thickBot="1">
      <c r="A24" s="1443"/>
      <c r="B24" s="1440" t="s">
        <v>955</v>
      </c>
      <c r="C24" s="1385">
        <f>SUM(C21:C23)</f>
        <v>126</v>
      </c>
      <c r="D24" s="1666">
        <f>SUM(D21:D23)</f>
        <v>11767.763999999999</v>
      </c>
      <c r="E24" s="1382">
        <f>SUM(E21:E23)</f>
        <v>101</v>
      </c>
      <c r="F24" s="1410">
        <f t="shared" ref="F24:K24" si="9">SUM(F21:F23)</f>
        <v>11</v>
      </c>
      <c r="G24" s="1672">
        <f t="shared" si="9"/>
        <v>557.24</v>
      </c>
      <c r="H24" s="1387">
        <f t="shared" si="9"/>
        <v>56</v>
      </c>
      <c r="I24" s="1360">
        <f t="shared" si="9"/>
        <v>658</v>
      </c>
      <c r="J24" s="1667">
        <f t="shared" si="9"/>
        <v>16232.751</v>
      </c>
      <c r="K24" s="1403">
        <f t="shared" si="9"/>
        <v>843</v>
      </c>
      <c r="L24" s="1388">
        <f t="shared" si="0"/>
        <v>795</v>
      </c>
      <c r="M24" s="1373">
        <f t="shared" si="7"/>
        <v>30.885780885780882</v>
      </c>
      <c r="N24" s="1672">
        <f t="shared" si="1"/>
        <v>28557.754999999997</v>
      </c>
      <c r="O24" s="1689">
        <f t="shared" si="2"/>
        <v>22.556139623307182</v>
      </c>
      <c r="P24" s="1372">
        <f t="shared" si="4"/>
        <v>1000</v>
      </c>
      <c r="Q24" s="1693">
        <f t="shared" si="3"/>
        <v>20.242914979757085</v>
      </c>
    </row>
    <row r="25" spans="1:20">
      <c r="A25" s="1431"/>
      <c r="B25" s="1441" t="s">
        <v>956</v>
      </c>
      <c r="C25" s="607">
        <v>23</v>
      </c>
      <c r="D25" s="1664">
        <v>979.9</v>
      </c>
      <c r="E25" s="1275">
        <v>36</v>
      </c>
      <c r="F25" s="1368">
        <v>12</v>
      </c>
      <c r="G25" s="1671">
        <v>824.471</v>
      </c>
      <c r="H25" s="1411">
        <v>49</v>
      </c>
      <c r="I25" s="615">
        <v>105</v>
      </c>
      <c r="J25" s="1664">
        <v>3087.886</v>
      </c>
      <c r="K25" s="1400">
        <v>188</v>
      </c>
      <c r="L25" s="1395">
        <f t="shared" si="0"/>
        <v>140</v>
      </c>
      <c r="M25" s="1364">
        <f t="shared" si="7"/>
        <v>5.439005439005439</v>
      </c>
      <c r="N25" s="1677">
        <f t="shared" si="1"/>
        <v>4892.2569999999996</v>
      </c>
      <c r="O25" s="1366">
        <f t="shared" si="2"/>
        <v>3.8641143873214796</v>
      </c>
      <c r="P25" s="1367">
        <f t="shared" si="4"/>
        <v>273</v>
      </c>
      <c r="Q25" s="1694">
        <f t="shared" si="3"/>
        <v>5.5263157894736841</v>
      </c>
    </row>
    <row r="26" spans="1:20">
      <c r="A26" s="1431"/>
      <c r="B26" s="1442" t="s">
        <v>957</v>
      </c>
      <c r="C26" s="607">
        <v>26</v>
      </c>
      <c r="D26" s="1664">
        <v>1979.1</v>
      </c>
      <c r="E26" s="1275">
        <v>45</v>
      </c>
      <c r="F26" s="1362">
        <v>11</v>
      </c>
      <c r="G26" s="1671">
        <v>425.9</v>
      </c>
      <c r="H26" s="1408">
        <v>39</v>
      </c>
      <c r="I26" s="498">
        <v>98</v>
      </c>
      <c r="J26" s="1664">
        <v>4302.2349999999997</v>
      </c>
      <c r="K26" s="1401">
        <v>321</v>
      </c>
      <c r="L26" s="1396">
        <f t="shared" si="0"/>
        <v>135</v>
      </c>
      <c r="M26" s="1364">
        <f t="shared" si="7"/>
        <v>5.244755244755245</v>
      </c>
      <c r="N26" s="1671">
        <f t="shared" si="1"/>
        <v>6707.2349999999997</v>
      </c>
      <c r="O26" s="1366">
        <f t="shared" si="2"/>
        <v>5.2976618486408595</v>
      </c>
      <c r="P26" s="658">
        <f t="shared" si="4"/>
        <v>405</v>
      </c>
      <c r="Q26" s="1391">
        <f t="shared" si="3"/>
        <v>8.1983805668016192</v>
      </c>
    </row>
    <row r="27" spans="1:20">
      <c r="A27" s="1431"/>
      <c r="B27" s="1442" t="s">
        <v>958</v>
      </c>
      <c r="C27" s="607">
        <v>97</v>
      </c>
      <c r="D27" s="1664">
        <v>9493.2000000000007</v>
      </c>
      <c r="E27" s="1275">
        <v>154</v>
      </c>
      <c r="F27" s="1362">
        <v>11</v>
      </c>
      <c r="G27" s="1671">
        <v>579.75</v>
      </c>
      <c r="H27" s="1408">
        <v>55</v>
      </c>
      <c r="I27" s="498">
        <v>138</v>
      </c>
      <c r="J27" s="1664">
        <v>3969.8040000000001</v>
      </c>
      <c r="K27" s="1401">
        <v>299</v>
      </c>
      <c r="L27" s="1396">
        <f t="shared" si="0"/>
        <v>246</v>
      </c>
      <c r="M27" s="1364">
        <f t="shared" si="7"/>
        <v>9.5571095571095572</v>
      </c>
      <c r="N27" s="1671">
        <f t="shared" si="1"/>
        <v>14042.754000000001</v>
      </c>
      <c r="O27" s="1366">
        <f t="shared" si="2"/>
        <v>11.09156934499072</v>
      </c>
      <c r="P27" s="658">
        <f t="shared" si="4"/>
        <v>508</v>
      </c>
      <c r="Q27" s="1391">
        <f t="shared" si="3"/>
        <v>10.283400809716598</v>
      </c>
    </row>
    <row r="28" spans="1:20" ht="13.5" thickBot="1">
      <c r="A28" s="1431"/>
      <c r="B28" s="1439" t="s">
        <v>959</v>
      </c>
      <c r="C28" s="607">
        <v>17</v>
      </c>
      <c r="D28" s="1664">
        <v>564.98299999999995</v>
      </c>
      <c r="E28" s="1275">
        <v>21</v>
      </c>
      <c r="F28" s="1370">
        <v>11</v>
      </c>
      <c r="G28" s="1671">
        <v>856.29300000000001</v>
      </c>
      <c r="H28" s="1409">
        <v>56</v>
      </c>
      <c r="I28" s="510">
        <v>87</v>
      </c>
      <c r="J28" s="1664">
        <v>2923.3</v>
      </c>
      <c r="K28" s="1402">
        <v>118</v>
      </c>
      <c r="L28" s="1399">
        <f t="shared" si="0"/>
        <v>115</v>
      </c>
      <c r="M28" s="1688">
        <f t="shared" si="7"/>
        <v>4.4677544677544683</v>
      </c>
      <c r="N28" s="1679">
        <f t="shared" si="1"/>
        <v>4344.576</v>
      </c>
      <c r="O28" s="1424">
        <f t="shared" si="2"/>
        <v>3.4315324457426515</v>
      </c>
      <c r="P28" s="1369">
        <f t="shared" si="4"/>
        <v>195</v>
      </c>
      <c r="Q28" s="1686">
        <f t="shared" si="3"/>
        <v>3.9473684210526314</v>
      </c>
    </row>
    <row r="29" spans="1:20" s="485" customFormat="1" ht="13.5" thickBot="1">
      <c r="A29" s="1443"/>
      <c r="B29" s="1440" t="s">
        <v>960</v>
      </c>
      <c r="C29" s="612">
        <f>SUM(C25:C28)</f>
        <v>163</v>
      </c>
      <c r="D29" s="1666">
        <f>SUM(D25:D28)</f>
        <v>13017.183000000001</v>
      </c>
      <c r="E29" s="1350">
        <f>SUM(E25:E28)</f>
        <v>256</v>
      </c>
      <c r="F29" s="1363">
        <f t="shared" ref="F29:K29" si="10">SUM(F25:F28)</f>
        <v>45</v>
      </c>
      <c r="G29" s="1673">
        <f t="shared" si="10"/>
        <v>2686.4140000000002</v>
      </c>
      <c r="H29" s="1412">
        <f t="shared" si="10"/>
        <v>199</v>
      </c>
      <c r="I29" s="611">
        <f t="shared" si="10"/>
        <v>428</v>
      </c>
      <c r="J29" s="1666">
        <f t="shared" si="10"/>
        <v>14283.224999999999</v>
      </c>
      <c r="K29" s="1405">
        <f t="shared" si="10"/>
        <v>926</v>
      </c>
      <c r="L29" s="1388">
        <f t="shared" si="0"/>
        <v>636</v>
      </c>
      <c r="M29" s="1373">
        <f t="shared" si="7"/>
        <v>24.708624708624708</v>
      </c>
      <c r="N29" s="1672">
        <f t="shared" si="1"/>
        <v>29986.822</v>
      </c>
      <c r="O29" s="1689">
        <f t="shared" si="2"/>
        <v>23.68487802669571</v>
      </c>
      <c r="P29" s="1372">
        <f t="shared" si="4"/>
        <v>1381</v>
      </c>
      <c r="Q29" s="1693">
        <f t="shared" si="3"/>
        <v>27.955465587044536</v>
      </c>
    </row>
    <row r="30" spans="1:20">
      <c r="A30" s="1431"/>
      <c r="B30" s="1441" t="s">
        <v>961</v>
      </c>
      <c r="C30" s="607">
        <v>10</v>
      </c>
      <c r="D30" s="1664">
        <v>1429.633</v>
      </c>
      <c r="E30" s="1275">
        <v>11</v>
      </c>
      <c r="F30" s="1368">
        <v>3</v>
      </c>
      <c r="G30" s="1671">
        <v>670</v>
      </c>
      <c r="H30" s="1411">
        <v>16</v>
      </c>
      <c r="I30" s="615">
        <v>39</v>
      </c>
      <c r="J30" s="1664">
        <v>1269</v>
      </c>
      <c r="K30" s="1400">
        <v>68</v>
      </c>
      <c r="L30" s="1395">
        <f t="shared" si="0"/>
        <v>52</v>
      </c>
      <c r="M30" s="1364">
        <f t="shared" si="7"/>
        <v>2.0202020202020203</v>
      </c>
      <c r="N30" s="1677">
        <f t="shared" si="1"/>
        <v>3368.6329999999998</v>
      </c>
      <c r="O30" s="1691">
        <f t="shared" si="2"/>
        <v>2.6606908101732838</v>
      </c>
      <c r="P30" s="1367">
        <f t="shared" si="4"/>
        <v>95</v>
      </c>
      <c r="Q30" s="1694">
        <f t="shared" si="3"/>
        <v>1.9230769230769231</v>
      </c>
    </row>
    <row r="31" spans="1:20">
      <c r="A31" s="1431"/>
      <c r="B31" s="1442" t="s">
        <v>962</v>
      </c>
      <c r="C31" s="607">
        <v>0</v>
      </c>
      <c r="D31" s="1664">
        <v>0</v>
      </c>
      <c r="E31" s="1275">
        <v>0</v>
      </c>
      <c r="F31" s="1362"/>
      <c r="G31" s="1671"/>
      <c r="H31" s="1408"/>
      <c r="I31" s="498">
        <v>2</v>
      </c>
      <c r="J31" s="1664">
        <v>38.4</v>
      </c>
      <c r="K31" s="1401">
        <v>3</v>
      </c>
      <c r="L31" s="1396">
        <f t="shared" si="0"/>
        <v>2</v>
      </c>
      <c r="M31" s="1364">
        <f t="shared" si="7"/>
        <v>7.7700077700077697E-2</v>
      </c>
      <c r="N31" s="1671">
        <f t="shared" si="1"/>
        <v>38.4</v>
      </c>
      <c r="O31" s="1366">
        <f t="shared" si="2"/>
        <v>3.0329966817594582E-2</v>
      </c>
      <c r="P31" s="658">
        <f t="shared" si="4"/>
        <v>3</v>
      </c>
      <c r="Q31" s="1391">
        <f t="shared" si="3"/>
        <v>6.0728744939271259E-2</v>
      </c>
    </row>
    <row r="32" spans="1:20" ht="13.5" thickBot="1">
      <c r="A32" s="1431"/>
      <c r="B32" s="1439" t="s">
        <v>963</v>
      </c>
      <c r="C32" s="607">
        <v>4</v>
      </c>
      <c r="D32" s="1664">
        <v>615.072</v>
      </c>
      <c r="E32" s="1275">
        <v>5</v>
      </c>
      <c r="F32" s="1370"/>
      <c r="G32" s="1671"/>
      <c r="H32" s="1409"/>
      <c r="I32" s="510">
        <v>5</v>
      </c>
      <c r="J32" s="1664">
        <v>250</v>
      </c>
      <c r="K32" s="1402">
        <v>13</v>
      </c>
      <c r="L32" s="1399">
        <f t="shared" si="0"/>
        <v>9</v>
      </c>
      <c r="M32" s="1692">
        <f t="shared" si="7"/>
        <v>0.34965034965034963</v>
      </c>
      <c r="N32" s="1679">
        <f t="shared" si="1"/>
        <v>865.072</v>
      </c>
      <c r="O32" s="1424">
        <f t="shared" si="2"/>
        <v>0.68327096496953599</v>
      </c>
      <c r="P32" s="1369">
        <f t="shared" si="4"/>
        <v>18</v>
      </c>
      <c r="Q32" s="1426">
        <f t="shared" si="3"/>
        <v>0.36437246963562753</v>
      </c>
    </row>
    <row r="33" spans="1:18" s="485" customFormat="1" ht="13.5" thickBot="1">
      <c r="A33" s="1443"/>
      <c r="B33" s="1440" t="s">
        <v>964</v>
      </c>
      <c r="C33" s="611">
        <f>SUM(C30:C32)</f>
        <v>14</v>
      </c>
      <c r="D33" s="1666">
        <f>SUM(D30:D32)</f>
        <v>2044.7049999999999</v>
      </c>
      <c r="E33" s="1383">
        <f>SUM(E30:E32)</f>
        <v>16</v>
      </c>
      <c r="F33" s="1363">
        <f t="shared" ref="F33:K33" si="11">SUM(F30:F32)</f>
        <v>3</v>
      </c>
      <c r="G33" s="1674">
        <f t="shared" si="11"/>
        <v>670</v>
      </c>
      <c r="H33" s="1388">
        <f t="shared" si="11"/>
        <v>16</v>
      </c>
      <c r="I33" s="612">
        <f t="shared" si="11"/>
        <v>46</v>
      </c>
      <c r="J33" s="1667">
        <f t="shared" si="11"/>
        <v>1557.4</v>
      </c>
      <c r="K33" s="1405">
        <f t="shared" si="11"/>
        <v>84</v>
      </c>
      <c r="L33" s="1388">
        <f t="shared" si="0"/>
        <v>63</v>
      </c>
      <c r="M33" s="1695">
        <f t="shared" si="7"/>
        <v>2.4475524475524475</v>
      </c>
      <c r="N33" s="1672">
        <f t="shared" si="1"/>
        <v>4272.1049999999996</v>
      </c>
      <c r="O33" s="1697">
        <f t="shared" si="2"/>
        <v>3.3742917419604139</v>
      </c>
      <c r="P33" s="1372">
        <f t="shared" si="4"/>
        <v>116</v>
      </c>
      <c r="Q33" s="1698">
        <f t="shared" si="3"/>
        <v>2.3481781376518218</v>
      </c>
    </row>
    <row r="34" spans="1:18">
      <c r="A34" s="1431"/>
      <c r="B34" s="1441" t="s">
        <v>965</v>
      </c>
      <c r="C34" s="607">
        <v>15</v>
      </c>
      <c r="D34" s="1664">
        <v>1893.91</v>
      </c>
      <c r="E34" s="1275">
        <v>25</v>
      </c>
      <c r="F34" s="1368"/>
      <c r="G34" s="1671"/>
      <c r="H34" s="1411"/>
      <c r="I34" s="615">
        <v>16</v>
      </c>
      <c r="J34" s="1664">
        <v>459</v>
      </c>
      <c r="K34" s="1400">
        <v>66</v>
      </c>
      <c r="L34" s="1395">
        <f t="shared" si="0"/>
        <v>31</v>
      </c>
      <c r="M34" s="1696">
        <f t="shared" si="7"/>
        <v>1.2043512043512044</v>
      </c>
      <c r="N34" s="1677">
        <f t="shared" si="1"/>
        <v>2352.91</v>
      </c>
      <c r="O34" s="1366">
        <f t="shared" si="2"/>
        <v>1.8584292246038143</v>
      </c>
      <c r="P34" s="1367">
        <f t="shared" si="4"/>
        <v>91</v>
      </c>
      <c r="Q34" s="1694">
        <f t="shared" si="3"/>
        <v>1.8421052631578945</v>
      </c>
    </row>
    <row r="35" spans="1:18">
      <c r="A35" s="1431"/>
      <c r="B35" s="1442" t="s">
        <v>966</v>
      </c>
      <c r="C35" s="607">
        <v>72</v>
      </c>
      <c r="D35" s="1664">
        <v>5620.7070000000003</v>
      </c>
      <c r="E35" s="1275">
        <v>88</v>
      </c>
      <c r="F35" s="1362">
        <v>6</v>
      </c>
      <c r="G35" s="1671">
        <v>4692</v>
      </c>
      <c r="H35" s="1408">
        <v>62</v>
      </c>
      <c r="I35" s="498">
        <v>132</v>
      </c>
      <c r="J35" s="1664">
        <v>6478.1</v>
      </c>
      <c r="K35" s="1401">
        <v>396</v>
      </c>
      <c r="L35" s="1396">
        <f t="shared" si="0"/>
        <v>210</v>
      </c>
      <c r="M35" s="1364">
        <f t="shared" si="7"/>
        <v>8.1585081585081589</v>
      </c>
      <c r="N35" s="1671">
        <f t="shared" si="1"/>
        <v>16790.807000000001</v>
      </c>
      <c r="O35" s="1366">
        <f t="shared" si="2"/>
        <v>13.262099457047785</v>
      </c>
      <c r="P35" s="658">
        <f t="shared" si="4"/>
        <v>546</v>
      </c>
      <c r="Q35" s="1391">
        <f t="shared" si="3"/>
        <v>11.052631578947368</v>
      </c>
    </row>
    <row r="36" spans="1:18" ht="13.5" thickBot="1">
      <c r="A36" s="1431"/>
      <c r="B36" s="1439" t="s">
        <v>967</v>
      </c>
      <c r="C36" s="607">
        <v>57</v>
      </c>
      <c r="D36" s="1664">
        <v>2792.998</v>
      </c>
      <c r="E36" s="1275">
        <v>78</v>
      </c>
      <c r="F36" s="1370">
        <v>1</v>
      </c>
      <c r="G36" s="1671">
        <v>11</v>
      </c>
      <c r="H36" s="1409">
        <v>6</v>
      </c>
      <c r="I36" s="510">
        <v>57</v>
      </c>
      <c r="J36" s="1664">
        <v>1660.827</v>
      </c>
      <c r="K36" s="1402">
        <v>69</v>
      </c>
      <c r="L36" s="1399">
        <f t="shared" si="0"/>
        <v>115</v>
      </c>
      <c r="M36" s="1688">
        <f t="shared" si="7"/>
        <v>4.4677544677544683</v>
      </c>
      <c r="N36" s="1679">
        <f t="shared" si="1"/>
        <v>4464.8249999999998</v>
      </c>
      <c r="O36" s="1424">
        <f t="shared" si="2"/>
        <v>3.5265102629262168</v>
      </c>
      <c r="P36" s="1369">
        <f t="shared" si="4"/>
        <v>153</v>
      </c>
      <c r="Q36" s="1426">
        <f t="shared" si="3"/>
        <v>3.097165991902834</v>
      </c>
    </row>
    <row r="37" spans="1:18" s="485" customFormat="1" ht="13.5" thickBot="1">
      <c r="A37" s="1443"/>
      <c r="B37" s="1440" t="s">
        <v>968</v>
      </c>
      <c r="C37" s="612">
        <f>SUM(C34:C36)</f>
        <v>144</v>
      </c>
      <c r="D37" s="1667">
        <f>SUM(D34:D36)</f>
        <v>10307.615</v>
      </c>
      <c r="E37" s="1383">
        <f>SUM(E34:E36)</f>
        <v>191</v>
      </c>
      <c r="F37" s="1363">
        <f t="shared" ref="F37:K37" si="12">SUM(F34:F36)</f>
        <v>7</v>
      </c>
      <c r="G37" s="1673">
        <f t="shared" si="12"/>
        <v>4703</v>
      </c>
      <c r="H37" s="1412">
        <f t="shared" si="12"/>
        <v>68</v>
      </c>
      <c r="I37" s="612">
        <f t="shared" si="12"/>
        <v>205</v>
      </c>
      <c r="J37" s="1676">
        <f t="shared" si="12"/>
        <v>8597.9269999999997</v>
      </c>
      <c r="K37" s="1406">
        <f t="shared" si="12"/>
        <v>531</v>
      </c>
      <c r="L37" s="1388">
        <f t="shared" si="0"/>
        <v>356</v>
      </c>
      <c r="M37" s="1373">
        <f t="shared" si="7"/>
        <v>13.83061383061383</v>
      </c>
      <c r="N37" s="1672">
        <f t="shared" si="1"/>
        <v>23608.542000000001</v>
      </c>
      <c r="O37" s="1689">
        <f t="shared" si="2"/>
        <v>18.647038944577815</v>
      </c>
      <c r="P37" s="1372">
        <f t="shared" si="4"/>
        <v>790</v>
      </c>
      <c r="Q37" s="1698">
        <f t="shared" si="3"/>
        <v>15.991902834008098</v>
      </c>
    </row>
    <row r="38" spans="1:18" ht="13.5" thickBot="1">
      <c r="A38" s="1431"/>
      <c r="B38" s="1429"/>
      <c r="C38" s="1413"/>
      <c r="D38" s="1668"/>
      <c r="E38" s="1414"/>
      <c r="F38" s="1415"/>
      <c r="G38" s="1675"/>
      <c r="H38" s="1419"/>
      <c r="I38" s="616"/>
      <c r="J38" s="1668"/>
      <c r="K38" s="1407"/>
      <c r="L38" s="1423"/>
      <c r="M38" s="1682"/>
      <c r="N38" s="1680"/>
      <c r="O38" s="1424"/>
      <c r="P38" s="1425"/>
      <c r="Q38" s="1699"/>
    </row>
    <row r="39" spans="1:18" ht="13.5" thickBot="1">
      <c r="A39" s="1431"/>
      <c r="B39" s="1430" t="s">
        <v>248</v>
      </c>
      <c r="C39" s="1360">
        <f>C37+C33+C29+C24+C20+C15+C11</f>
        <v>635</v>
      </c>
      <c r="D39" s="1670">
        <f>D37+D33+D29+D24+D20+D15+D11</f>
        <v>50021.241000000002</v>
      </c>
      <c r="E39" s="1360">
        <f>E37+E33+E29+E24+E20+E15+E11</f>
        <v>833</v>
      </c>
      <c r="F39" s="1360">
        <f t="shared" ref="F39:K39" si="13">F11+F15+F20+F24+F29+F33+F37</f>
        <v>110</v>
      </c>
      <c r="G39" s="1676">
        <f t="shared" si="13"/>
        <v>19307.504000000001</v>
      </c>
      <c r="H39" s="1384">
        <f t="shared" si="13"/>
        <v>600</v>
      </c>
      <c r="I39" s="1385">
        <f t="shared" si="13"/>
        <v>1829</v>
      </c>
      <c r="J39" s="1665">
        <f t="shared" si="13"/>
        <v>57278.713000000003</v>
      </c>
      <c r="K39" s="1403">
        <f t="shared" si="13"/>
        <v>3507</v>
      </c>
      <c r="L39" s="1388">
        <f t="shared" si="0"/>
        <v>2574</v>
      </c>
      <c r="M39" s="1427">
        <v>100</v>
      </c>
      <c r="N39" s="1672">
        <f t="shared" si="1"/>
        <v>126607.458</v>
      </c>
      <c r="O39" s="1428">
        <v>100</v>
      </c>
      <c r="P39" s="1372">
        <f t="shared" si="4"/>
        <v>4940</v>
      </c>
      <c r="Q39" s="1444">
        <v>100</v>
      </c>
      <c r="R39" s="566"/>
    </row>
    <row r="40" spans="1:18" ht="13.5" thickBot="1">
      <c r="A40" s="1431"/>
      <c r="B40" s="1432" t="s">
        <v>969</v>
      </c>
      <c r="C40" s="1416"/>
      <c r="D40" s="1669"/>
      <c r="E40" s="1418"/>
      <c r="F40" s="1392"/>
      <c r="G40" s="1417"/>
      <c r="H40" s="1420"/>
      <c r="I40" s="1421"/>
      <c r="J40" s="1417"/>
      <c r="K40" s="1422"/>
      <c r="L40" s="1351" t="s">
        <v>684</v>
      </c>
      <c r="M40" s="1352" t="s">
        <v>970</v>
      </c>
      <c r="N40" s="1352" t="s">
        <v>684</v>
      </c>
      <c r="O40" s="1352" t="s">
        <v>970</v>
      </c>
      <c r="P40" s="1352" t="s">
        <v>684</v>
      </c>
      <c r="Q40" s="1353" t="s">
        <v>970</v>
      </c>
    </row>
    <row r="41" spans="1:18" ht="13.5" thickTop="1">
      <c r="B41" s="2524" t="s">
        <v>1422</v>
      </c>
      <c r="C41" s="2516"/>
      <c r="D41" s="2516"/>
      <c r="E41" s="2525" t="s">
        <v>1423</v>
      </c>
      <c r="F41" s="2517"/>
      <c r="G41" s="2517"/>
      <c r="H41" s="2517"/>
      <c r="I41" s="2517"/>
      <c r="N41" s="524"/>
      <c r="O41" s="524"/>
      <c r="P41" s="524"/>
      <c r="Q41" s="524"/>
    </row>
    <row r="42" spans="1:18">
      <c r="B42" s="617" t="s">
        <v>973</v>
      </c>
    </row>
    <row r="77" spans="5:5">
      <c r="E77" s="525"/>
    </row>
  </sheetData>
  <mergeCells count="8">
    <mergeCell ref="B41:D41"/>
    <mergeCell ref="E41:I41"/>
    <mergeCell ref="B2:Q2"/>
    <mergeCell ref="N3:Q3"/>
    <mergeCell ref="C4:E4"/>
    <mergeCell ref="F4:H4"/>
    <mergeCell ref="I4:K4"/>
    <mergeCell ref="L4:Q4"/>
  </mergeCells>
  <phoneticPr fontId="128" type="noConversion"/>
  <printOptions horizontalCentered="1" verticalCentered="1"/>
  <pageMargins left="0" right="0" top="0" bottom="1.66" header="0.11811023622047245" footer="1.63"/>
  <pageSetup paperSize="9" scale="83" orientation="landscape" horizontalDpi="360" verticalDpi="36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O18"/>
  <sheetViews>
    <sheetView topLeftCell="A7" workbookViewId="0">
      <selection activeCell="K7" sqref="K7:K14"/>
    </sheetView>
  </sheetViews>
  <sheetFormatPr baseColWidth="10" defaultColWidth="11.42578125" defaultRowHeight="12.75"/>
  <cols>
    <col min="1" max="1" width="4" style="484" customWidth="1"/>
    <col min="2" max="2" width="19.140625" style="484" customWidth="1"/>
    <col min="3" max="11" width="10.140625" style="484" customWidth="1"/>
    <col min="12" max="12" width="9.140625" style="484" customWidth="1"/>
    <col min="13" max="13" width="10" style="484" customWidth="1"/>
    <col min="14" max="14" width="9" style="484" customWidth="1"/>
    <col min="15" max="257" width="11.42578125" style="484"/>
    <col min="258" max="258" width="19.140625" style="484" customWidth="1"/>
    <col min="259" max="259" width="9" style="484" customWidth="1"/>
    <col min="260" max="260" width="11.42578125" style="484" customWidth="1"/>
    <col min="261" max="262" width="9.28515625" style="484" customWidth="1"/>
    <col min="263" max="263" width="11.42578125" style="484" customWidth="1"/>
    <col min="264" max="264" width="9.42578125" style="484" customWidth="1"/>
    <col min="265" max="265" width="9" style="484" customWidth="1"/>
    <col min="266" max="266" width="9.42578125" style="484" customWidth="1"/>
    <col min="267" max="268" width="9.140625" style="484" customWidth="1"/>
    <col min="269" max="269" width="10" style="484" customWidth="1"/>
    <col min="270" max="270" width="9" style="484" customWidth="1"/>
    <col min="271" max="513" width="11.42578125" style="484"/>
    <col min="514" max="514" width="19.140625" style="484" customWidth="1"/>
    <col min="515" max="515" width="9" style="484" customWidth="1"/>
    <col min="516" max="516" width="11.42578125" style="484" customWidth="1"/>
    <col min="517" max="518" width="9.28515625" style="484" customWidth="1"/>
    <col min="519" max="519" width="11.42578125" style="484" customWidth="1"/>
    <col min="520" max="520" width="9.42578125" style="484" customWidth="1"/>
    <col min="521" max="521" width="9" style="484" customWidth="1"/>
    <col min="522" max="522" width="9.42578125" style="484" customWidth="1"/>
    <col min="523" max="524" width="9.140625" style="484" customWidth="1"/>
    <col min="525" max="525" width="10" style="484" customWidth="1"/>
    <col min="526" max="526" width="9" style="484" customWidth="1"/>
    <col min="527" max="769" width="11.42578125" style="484"/>
    <col min="770" max="770" width="19.140625" style="484" customWidth="1"/>
    <col min="771" max="771" width="9" style="484" customWidth="1"/>
    <col min="772" max="772" width="11.42578125" style="484" customWidth="1"/>
    <col min="773" max="774" width="9.28515625" style="484" customWidth="1"/>
    <col min="775" max="775" width="11.42578125" style="484" customWidth="1"/>
    <col min="776" max="776" width="9.42578125" style="484" customWidth="1"/>
    <col min="777" max="777" width="9" style="484" customWidth="1"/>
    <col min="778" max="778" width="9.42578125" style="484" customWidth="1"/>
    <col min="779" max="780" width="9.140625" style="484" customWidth="1"/>
    <col min="781" max="781" width="10" style="484" customWidth="1"/>
    <col min="782" max="782" width="9" style="484" customWidth="1"/>
    <col min="783" max="1025" width="11.42578125" style="484"/>
    <col min="1026" max="1026" width="19.140625" style="484" customWidth="1"/>
    <col min="1027" max="1027" width="9" style="484" customWidth="1"/>
    <col min="1028" max="1028" width="11.42578125" style="484" customWidth="1"/>
    <col min="1029" max="1030" width="9.28515625" style="484" customWidth="1"/>
    <col min="1031" max="1031" width="11.42578125" style="484" customWidth="1"/>
    <col min="1032" max="1032" width="9.42578125" style="484" customWidth="1"/>
    <col min="1033" max="1033" width="9" style="484" customWidth="1"/>
    <col min="1034" max="1034" width="9.42578125" style="484" customWidth="1"/>
    <col min="1035" max="1036" width="9.140625" style="484" customWidth="1"/>
    <col min="1037" max="1037" width="10" style="484" customWidth="1"/>
    <col min="1038" max="1038" width="9" style="484" customWidth="1"/>
    <col min="1039" max="1281" width="11.42578125" style="484"/>
    <col min="1282" max="1282" width="19.140625" style="484" customWidth="1"/>
    <col min="1283" max="1283" width="9" style="484" customWidth="1"/>
    <col min="1284" max="1284" width="11.42578125" style="484" customWidth="1"/>
    <col min="1285" max="1286" width="9.28515625" style="484" customWidth="1"/>
    <col min="1287" max="1287" width="11.42578125" style="484" customWidth="1"/>
    <col min="1288" max="1288" width="9.42578125" style="484" customWidth="1"/>
    <col min="1289" max="1289" width="9" style="484" customWidth="1"/>
    <col min="1290" max="1290" width="9.42578125" style="484" customWidth="1"/>
    <col min="1291" max="1292" width="9.140625" style="484" customWidth="1"/>
    <col min="1293" max="1293" width="10" style="484" customWidth="1"/>
    <col min="1294" max="1294" width="9" style="484" customWidth="1"/>
    <col min="1295" max="1537" width="11.42578125" style="484"/>
    <col min="1538" max="1538" width="19.140625" style="484" customWidth="1"/>
    <col min="1539" max="1539" width="9" style="484" customWidth="1"/>
    <col min="1540" max="1540" width="11.42578125" style="484" customWidth="1"/>
    <col min="1541" max="1542" width="9.28515625" style="484" customWidth="1"/>
    <col min="1543" max="1543" width="11.42578125" style="484" customWidth="1"/>
    <col min="1544" max="1544" width="9.42578125" style="484" customWidth="1"/>
    <col min="1545" max="1545" width="9" style="484" customWidth="1"/>
    <col min="1546" max="1546" width="9.42578125" style="484" customWidth="1"/>
    <col min="1547" max="1548" width="9.140625" style="484" customWidth="1"/>
    <col min="1549" max="1549" width="10" style="484" customWidth="1"/>
    <col min="1550" max="1550" width="9" style="484" customWidth="1"/>
    <col min="1551" max="1793" width="11.42578125" style="484"/>
    <col min="1794" max="1794" width="19.140625" style="484" customWidth="1"/>
    <col min="1795" max="1795" width="9" style="484" customWidth="1"/>
    <col min="1796" max="1796" width="11.42578125" style="484" customWidth="1"/>
    <col min="1797" max="1798" width="9.28515625" style="484" customWidth="1"/>
    <col min="1799" max="1799" width="11.42578125" style="484" customWidth="1"/>
    <col min="1800" max="1800" width="9.42578125" style="484" customWidth="1"/>
    <col min="1801" max="1801" width="9" style="484" customWidth="1"/>
    <col min="1802" max="1802" width="9.42578125" style="484" customWidth="1"/>
    <col min="1803" max="1804" width="9.140625" style="484" customWidth="1"/>
    <col min="1805" max="1805" width="10" style="484" customWidth="1"/>
    <col min="1806" max="1806" width="9" style="484" customWidth="1"/>
    <col min="1807" max="2049" width="11.42578125" style="484"/>
    <col min="2050" max="2050" width="19.140625" style="484" customWidth="1"/>
    <col min="2051" max="2051" width="9" style="484" customWidth="1"/>
    <col min="2052" max="2052" width="11.42578125" style="484" customWidth="1"/>
    <col min="2053" max="2054" width="9.28515625" style="484" customWidth="1"/>
    <col min="2055" max="2055" width="11.42578125" style="484" customWidth="1"/>
    <col min="2056" max="2056" width="9.42578125" style="484" customWidth="1"/>
    <col min="2057" max="2057" width="9" style="484" customWidth="1"/>
    <col min="2058" max="2058" width="9.42578125" style="484" customWidth="1"/>
    <col min="2059" max="2060" width="9.140625" style="484" customWidth="1"/>
    <col min="2061" max="2061" width="10" style="484" customWidth="1"/>
    <col min="2062" max="2062" width="9" style="484" customWidth="1"/>
    <col min="2063" max="2305" width="11.42578125" style="484"/>
    <col min="2306" max="2306" width="19.140625" style="484" customWidth="1"/>
    <col min="2307" max="2307" width="9" style="484" customWidth="1"/>
    <col min="2308" max="2308" width="11.42578125" style="484" customWidth="1"/>
    <col min="2309" max="2310" width="9.28515625" style="484" customWidth="1"/>
    <col min="2311" max="2311" width="11.42578125" style="484" customWidth="1"/>
    <col min="2312" max="2312" width="9.42578125" style="484" customWidth="1"/>
    <col min="2313" max="2313" width="9" style="484" customWidth="1"/>
    <col min="2314" max="2314" width="9.42578125" style="484" customWidth="1"/>
    <col min="2315" max="2316" width="9.140625" style="484" customWidth="1"/>
    <col min="2317" max="2317" width="10" style="484" customWidth="1"/>
    <col min="2318" max="2318" width="9" style="484" customWidth="1"/>
    <col min="2319" max="2561" width="11.42578125" style="484"/>
    <col min="2562" max="2562" width="19.140625" style="484" customWidth="1"/>
    <col min="2563" max="2563" width="9" style="484" customWidth="1"/>
    <col min="2564" max="2564" width="11.42578125" style="484" customWidth="1"/>
    <col min="2565" max="2566" width="9.28515625" style="484" customWidth="1"/>
    <col min="2567" max="2567" width="11.42578125" style="484" customWidth="1"/>
    <col min="2568" max="2568" width="9.42578125" style="484" customWidth="1"/>
    <col min="2569" max="2569" width="9" style="484" customWidth="1"/>
    <col min="2570" max="2570" width="9.42578125" style="484" customWidth="1"/>
    <col min="2571" max="2572" width="9.140625" style="484" customWidth="1"/>
    <col min="2573" max="2573" width="10" style="484" customWidth="1"/>
    <col min="2574" max="2574" width="9" style="484" customWidth="1"/>
    <col min="2575" max="2817" width="11.42578125" style="484"/>
    <col min="2818" max="2818" width="19.140625" style="484" customWidth="1"/>
    <col min="2819" max="2819" width="9" style="484" customWidth="1"/>
    <col min="2820" max="2820" width="11.42578125" style="484" customWidth="1"/>
    <col min="2821" max="2822" width="9.28515625" style="484" customWidth="1"/>
    <col min="2823" max="2823" width="11.42578125" style="484" customWidth="1"/>
    <col min="2824" max="2824" width="9.42578125" style="484" customWidth="1"/>
    <col min="2825" max="2825" width="9" style="484" customWidth="1"/>
    <col min="2826" max="2826" width="9.42578125" style="484" customWidth="1"/>
    <col min="2827" max="2828" width="9.140625" style="484" customWidth="1"/>
    <col min="2829" max="2829" width="10" style="484" customWidth="1"/>
    <col min="2830" max="2830" width="9" style="484" customWidth="1"/>
    <col min="2831" max="3073" width="11.42578125" style="484"/>
    <col min="3074" max="3074" width="19.140625" style="484" customWidth="1"/>
    <col min="3075" max="3075" width="9" style="484" customWidth="1"/>
    <col min="3076" max="3076" width="11.42578125" style="484" customWidth="1"/>
    <col min="3077" max="3078" width="9.28515625" style="484" customWidth="1"/>
    <col min="3079" max="3079" width="11.42578125" style="484" customWidth="1"/>
    <col min="3080" max="3080" width="9.42578125" style="484" customWidth="1"/>
    <col min="3081" max="3081" width="9" style="484" customWidth="1"/>
    <col min="3082" max="3082" width="9.42578125" style="484" customWidth="1"/>
    <col min="3083" max="3084" width="9.140625" style="484" customWidth="1"/>
    <col min="3085" max="3085" width="10" style="484" customWidth="1"/>
    <col min="3086" max="3086" width="9" style="484" customWidth="1"/>
    <col min="3087" max="3329" width="11.42578125" style="484"/>
    <col min="3330" max="3330" width="19.140625" style="484" customWidth="1"/>
    <col min="3331" max="3331" width="9" style="484" customWidth="1"/>
    <col min="3332" max="3332" width="11.42578125" style="484" customWidth="1"/>
    <col min="3333" max="3334" width="9.28515625" style="484" customWidth="1"/>
    <col min="3335" max="3335" width="11.42578125" style="484" customWidth="1"/>
    <col min="3336" max="3336" width="9.42578125" style="484" customWidth="1"/>
    <col min="3337" max="3337" width="9" style="484" customWidth="1"/>
    <col min="3338" max="3338" width="9.42578125" style="484" customWidth="1"/>
    <col min="3339" max="3340" width="9.140625" style="484" customWidth="1"/>
    <col min="3341" max="3341" width="10" style="484" customWidth="1"/>
    <col min="3342" max="3342" width="9" style="484" customWidth="1"/>
    <col min="3343" max="3585" width="11.42578125" style="484"/>
    <col min="3586" max="3586" width="19.140625" style="484" customWidth="1"/>
    <col min="3587" max="3587" width="9" style="484" customWidth="1"/>
    <col min="3588" max="3588" width="11.42578125" style="484" customWidth="1"/>
    <col min="3589" max="3590" width="9.28515625" style="484" customWidth="1"/>
    <col min="3591" max="3591" width="11.42578125" style="484" customWidth="1"/>
    <col min="3592" max="3592" width="9.42578125" style="484" customWidth="1"/>
    <col min="3593" max="3593" width="9" style="484" customWidth="1"/>
    <col min="3594" max="3594" width="9.42578125" style="484" customWidth="1"/>
    <col min="3595" max="3596" width="9.140625" style="484" customWidth="1"/>
    <col min="3597" max="3597" width="10" style="484" customWidth="1"/>
    <col min="3598" max="3598" width="9" style="484" customWidth="1"/>
    <col min="3599" max="3841" width="11.42578125" style="484"/>
    <col min="3842" max="3842" width="19.140625" style="484" customWidth="1"/>
    <col min="3843" max="3843" width="9" style="484" customWidth="1"/>
    <col min="3844" max="3844" width="11.42578125" style="484" customWidth="1"/>
    <col min="3845" max="3846" width="9.28515625" style="484" customWidth="1"/>
    <col min="3847" max="3847" width="11.42578125" style="484" customWidth="1"/>
    <col min="3848" max="3848" width="9.42578125" style="484" customWidth="1"/>
    <col min="3849" max="3849" width="9" style="484" customWidth="1"/>
    <col min="3850" max="3850" width="9.42578125" style="484" customWidth="1"/>
    <col min="3851" max="3852" width="9.140625" style="484" customWidth="1"/>
    <col min="3853" max="3853" width="10" style="484" customWidth="1"/>
    <col min="3854" max="3854" width="9" style="484" customWidth="1"/>
    <col min="3855" max="4097" width="11.42578125" style="484"/>
    <col min="4098" max="4098" width="19.140625" style="484" customWidth="1"/>
    <col min="4099" max="4099" width="9" style="484" customWidth="1"/>
    <col min="4100" max="4100" width="11.42578125" style="484" customWidth="1"/>
    <col min="4101" max="4102" width="9.28515625" style="484" customWidth="1"/>
    <col min="4103" max="4103" width="11.42578125" style="484" customWidth="1"/>
    <col min="4104" max="4104" width="9.42578125" style="484" customWidth="1"/>
    <col min="4105" max="4105" width="9" style="484" customWidth="1"/>
    <col min="4106" max="4106" width="9.42578125" style="484" customWidth="1"/>
    <col min="4107" max="4108" width="9.140625" style="484" customWidth="1"/>
    <col min="4109" max="4109" width="10" style="484" customWidth="1"/>
    <col min="4110" max="4110" width="9" style="484" customWidth="1"/>
    <col min="4111" max="4353" width="11.42578125" style="484"/>
    <col min="4354" max="4354" width="19.140625" style="484" customWidth="1"/>
    <col min="4355" max="4355" width="9" style="484" customWidth="1"/>
    <col min="4356" max="4356" width="11.42578125" style="484" customWidth="1"/>
    <col min="4357" max="4358" width="9.28515625" style="484" customWidth="1"/>
    <col min="4359" max="4359" width="11.42578125" style="484" customWidth="1"/>
    <col min="4360" max="4360" width="9.42578125" style="484" customWidth="1"/>
    <col min="4361" max="4361" width="9" style="484" customWidth="1"/>
    <col min="4362" max="4362" width="9.42578125" style="484" customWidth="1"/>
    <col min="4363" max="4364" width="9.140625" style="484" customWidth="1"/>
    <col min="4365" max="4365" width="10" style="484" customWidth="1"/>
    <col min="4366" max="4366" width="9" style="484" customWidth="1"/>
    <col min="4367" max="4609" width="11.42578125" style="484"/>
    <col min="4610" max="4610" width="19.140625" style="484" customWidth="1"/>
    <col min="4611" max="4611" width="9" style="484" customWidth="1"/>
    <col min="4612" max="4612" width="11.42578125" style="484" customWidth="1"/>
    <col min="4613" max="4614" width="9.28515625" style="484" customWidth="1"/>
    <col min="4615" max="4615" width="11.42578125" style="484" customWidth="1"/>
    <col min="4616" max="4616" width="9.42578125" style="484" customWidth="1"/>
    <col min="4617" max="4617" width="9" style="484" customWidth="1"/>
    <col min="4618" max="4618" width="9.42578125" style="484" customWidth="1"/>
    <col min="4619" max="4620" width="9.140625" style="484" customWidth="1"/>
    <col min="4621" max="4621" width="10" style="484" customWidth="1"/>
    <col min="4622" max="4622" width="9" style="484" customWidth="1"/>
    <col min="4623" max="4865" width="11.42578125" style="484"/>
    <col min="4866" max="4866" width="19.140625" style="484" customWidth="1"/>
    <col min="4867" max="4867" width="9" style="484" customWidth="1"/>
    <col min="4868" max="4868" width="11.42578125" style="484" customWidth="1"/>
    <col min="4869" max="4870" width="9.28515625" style="484" customWidth="1"/>
    <col min="4871" max="4871" width="11.42578125" style="484" customWidth="1"/>
    <col min="4872" max="4872" width="9.42578125" style="484" customWidth="1"/>
    <col min="4873" max="4873" width="9" style="484" customWidth="1"/>
    <col min="4874" max="4874" width="9.42578125" style="484" customWidth="1"/>
    <col min="4875" max="4876" width="9.140625" style="484" customWidth="1"/>
    <col min="4877" max="4877" width="10" style="484" customWidth="1"/>
    <col min="4878" max="4878" width="9" style="484" customWidth="1"/>
    <col min="4879" max="5121" width="11.42578125" style="484"/>
    <col min="5122" max="5122" width="19.140625" style="484" customWidth="1"/>
    <col min="5123" max="5123" width="9" style="484" customWidth="1"/>
    <col min="5124" max="5124" width="11.42578125" style="484" customWidth="1"/>
    <col min="5125" max="5126" width="9.28515625" style="484" customWidth="1"/>
    <col min="5127" max="5127" width="11.42578125" style="484" customWidth="1"/>
    <col min="5128" max="5128" width="9.42578125" style="484" customWidth="1"/>
    <col min="5129" max="5129" width="9" style="484" customWidth="1"/>
    <col min="5130" max="5130" width="9.42578125" style="484" customWidth="1"/>
    <col min="5131" max="5132" width="9.140625" style="484" customWidth="1"/>
    <col min="5133" max="5133" width="10" style="484" customWidth="1"/>
    <col min="5134" max="5134" width="9" style="484" customWidth="1"/>
    <col min="5135" max="5377" width="11.42578125" style="484"/>
    <col min="5378" max="5378" width="19.140625" style="484" customWidth="1"/>
    <col min="5379" max="5379" width="9" style="484" customWidth="1"/>
    <col min="5380" max="5380" width="11.42578125" style="484" customWidth="1"/>
    <col min="5381" max="5382" width="9.28515625" style="484" customWidth="1"/>
    <col min="5383" max="5383" width="11.42578125" style="484" customWidth="1"/>
    <col min="5384" max="5384" width="9.42578125" style="484" customWidth="1"/>
    <col min="5385" max="5385" width="9" style="484" customWidth="1"/>
    <col min="5386" max="5386" width="9.42578125" style="484" customWidth="1"/>
    <col min="5387" max="5388" width="9.140625" style="484" customWidth="1"/>
    <col min="5389" max="5389" width="10" style="484" customWidth="1"/>
    <col min="5390" max="5390" width="9" style="484" customWidth="1"/>
    <col min="5391" max="5633" width="11.42578125" style="484"/>
    <col min="5634" max="5634" width="19.140625" style="484" customWidth="1"/>
    <col min="5635" max="5635" width="9" style="484" customWidth="1"/>
    <col min="5636" max="5636" width="11.42578125" style="484" customWidth="1"/>
    <col min="5637" max="5638" width="9.28515625" style="484" customWidth="1"/>
    <col min="5639" max="5639" width="11.42578125" style="484" customWidth="1"/>
    <col min="5640" max="5640" width="9.42578125" style="484" customWidth="1"/>
    <col min="5641" max="5641" width="9" style="484" customWidth="1"/>
    <col min="5642" max="5642" width="9.42578125" style="484" customWidth="1"/>
    <col min="5643" max="5644" width="9.140625" style="484" customWidth="1"/>
    <col min="5645" max="5645" width="10" style="484" customWidth="1"/>
    <col min="5646" max="5646" width="9" style="484" customWidth="1"/>
    <col min="5647" max="5889" width="11.42578125" style="484"/>
    <col min="5890" max="5890" width="19.140625" style="484" customWidth="1"/>
    <col min="5891" max="5891" width="9" style="484" customWidth="1"/>
    <col min="5892" max="5892" width="11.42578125" style="484" customWidth="1"/>
    <col min="5893" max="5894" width="9.28515625" style="484" customWidth="1"/>
    <col min="5895" max="5895" width="11.42578125" style="484" customWidth="1"/>
    <col min="5896" max="5896" width="9.42578125" style="484" customWidth="1"/>
    <col min="5897" max="5897" width="9" style="484" customWidth="1"/>
    <col min="5898" max="5898" width="9.42578125" style="484" customWidth="1"/>
    <col min="5899" max="5900" width="9.140625" style="484" customWidth="1"/>
    <col min="5901" max="5901" width="10" style="484" customWidth="1"/>
    <col min="5902" max="5902" width="9" style="484" customWidth="1"/>
    <col min="5903" max="6145" width="11.42578125" style="484"/>
    <col min="6146" max="6146" width="19.140625" style="484" customWidth="1"/>
    <col min="6147" max="6147" width="9" style="484" customWidth="1"/>
    <col min="6148" max="6148" width="11.42578125" style="484" customWidth="1"/>
    <col min="6149" max="6150" width="9.28515625" style="484" customWidth="1"/>
    <col min="6151" max="6151" width="11.42578125" style="484" customWidth="1"/>
    <col min="6152" max="6152" width="9.42578125" style="484" customWidth="1"/>
    <col min="6153" max="6153" width="9" style="484" customWidth="1"/>
    <col min="6154" max="6154" width="9.42578125" style="484" customWidth="1"/>
    <col min="6155" max="6156" width="9.140625" style="484" customWidth="1"/>
    <col min="6157" max="6157" width="10" style="484" customWidth="1"/>
    <col min="6158" max="6158" width="9" style="484" customWidth="1"/>
    <col min="6159" max="6401" width="11.42578125" style="484"/>
    <col min="6402" max="6402" width="19.140625" style="484" customWidth="1"/>
    <col min="6403" max="6403" width="9" style="484" customWidth="1"/>
    <col min="6404" max="6404" width="11.42578125" style="484" customWidth="1"/>
    <col min="6405" max="6406" width="9.28515625" style="484" customWidth="1"/>
    <col min="6407" max="6407" width="11.42578125" style="484" customWidth="1"/>
    <col min="6408" max="6408" width="9.42578125" style="484" customWidth="1"/>
    <col min="6409" max="6409" width="9" style="484" customWidth="1"/>
    <col min="6410" max="6410" width="9.42578125" style="484" customWidth="1"/>
    <col min="6411" max="6412" width="9.140625" style="484" customWidth="1"/>
    <col min="6413" max="6413" width="10" style="484" customWidth="1"/>
    <col min="6414" max="6414" width="9" style="484" customWidth="1"/>
    <col min="6415" max="6657" width="11.42578125" style="484"/>
    <col min="6658" max="6658" width="19.140625" style="484" customWidth="1"/>
    <col min="6659" max="6659" width="9" style="484" customWidth="1"/>
    <col min="6660" max="6660" width="11.42578125" style="484" customWidth="1"/>
    <col min="6661" max="6662" width="9.28515625" style="484" customWidth="1"/>
    <col min="6663" max="6663" width="11.42578125" style="484" customWidth="1"/>
    <col min="6664" max="6664" width="9.42578125" style="484" customWidth="1"/>
    <col min="6665" max="6665" width="9" style="484" customWidth="1"/>
    <col min="6666" max="6666" width="9.42578125" style="484" customWidth="1"/>
    <col min="6667" max="6668" width="9.140625" style="484" customWidth="1"/>
    <col min="6669" max="6669" width="10" style="484" customWidth="1"/>
    <col min="6670" max="6670" width="9" style="484" customWidth="1"/>
    <col min="6671" max="6913" width="11.42578125" style="484"/>
    <col min="6914" max="6914" width="19.140625" style="484" customWidth="1"/>
    <col min="6915" max="6915" width="9" style="484" customWidth="1"/>
    <col min="6916" max="6916" width="11.42578125" style="484" customWidth="1"/>
    <col min="6917" max="6918" width="9.28515625" style="484" customWidth="1"/>
    <col min="6919" max="6919" width="11.42578125" style="484" customWidth="1"/>
    <col min="6920" max="6920" width="9.42578125" style="484" customWidth="1"/>
    <col min="6921" max="6921" width="9" style="484" customWidth="1"/>
    <col min="6922" max="6922" width="9.42578125" style="484" customWidth="1"/>
    <col min="6923" max="6924" width="9.140625" style="484" customWidth="1"/>
    <col min="6925" max="6925" width="10" style="484" customWidth="1"/>
    <col min="6926" max="6926" width="9" style="484" customWidth="1"/>
    <col min="6927" max="7169" width="11.42578125" style="484"/>
    <col min="7170" max="7170" width="19.140625" style="484" customWidth="1"/>
    <col min="7171" max="7171" width="9" style="484" customWidth="1"/>
    <col min="7172" max="7172" width="11.42578125" style="484" customWidth="1"/>
    <col min="7173" max="7174" width="9.28515625" style="484" customWidth="1"/>
    <col min="7175" max="7175" width="11.42578125" style="484" customWidth="1"/>
    <col min="7176" max="7176" width="9.42578125" style="484" customWidth="1"/>
    <col min="7177" max="7177" width="9" style="484" customWidth="1"/>
    <col min="7178" max="7178" width="9.42578125" style="484" customWidth="1"/>
    <col min="7179" max="7180" width="9.140625" style="484" customWidth="1"/>
    <col min="7181" max="7181" width="10" style="484" customWidth="1"/>
    <col min="7182" max="7182" width="9" style="484" customWidth="1"/>
    <col min="7183" max="7425" width="11.42578125" style="484"/>
    <col min="7426" max="7426" width="19.140625" style="484" customWidth="1"/>
    <col min="7427" max="7427" width="9" style="484" customWidth="1"/>
    <col min="7428" max="7428" width="11.42578125" style="484" customWidth="1"/>
    <col min="7429" max="7430" width="9.28515625" style="484" customWidth="1"/>
    <col min="7431" max="7431" width="11.42578125" style="484" customWidth="1"/>
    <col min="7432" max="7432" width="9.42578125" style="484" customWidth="1"/>
    <col min="7433" max="7433" width="9" style="484" customWidth="1"/>
    <col min="7434" max="7434" width="9.42578125" style="484" customWidth="1"/>
    <col min="7435" max="7436" width="9.140625" style="484" customWidth="1"/>
    <col min="7437" max="7437" width="10" style="484" customWidth="1"/>
    <col min="7438" max="7438" width="9" style="484" customWidth="1"/>
    <col min="7439" max="7681" width="11.42578125" style="484"/>
    <col min="7682" max="7682" width="19.140625" style="484" customWidth="1"/>
    <col min="7683" max="7683" width="9" style="484" customWidth="1"/>
    <col min="7684" max="7684" width="11.42578125" style="484" customWidth="1"/>
    <col min="7685" max="7686" width="9.28515625" style="484" customWidth="1"/>
    <col min="7687" max="7687" width="11.42578125" style="484" customWidth="1"/>
    <col min="7688" max="7688" width="9.42578125" style="484" customWidth="1"/>
    <col min="7689" max="7689" width="9" style="484" customWidth="1"/>
    <col min="7690" max="7690" width="9.42578125" style="484" customWidth="1"/>
    <col min="7691" max="7692" width="9.140625" style="484" customWidth="1"/>
    <col min="7693" max="7693" width="10" style="484" customWidth="1"/>
    <col min="7694" max="7694" width="9" style="484" customWidth="1"/>
    <col min="7695" max="7937" width="11.42578125" style="484"/>
    <col min="7938" max="7938" width="19.140625" style="484" customWidth="1"/>
    <col min="7939" max="7939" width="9" style="484" customWidth="1"/>
    <col min="7940" max="7940" width="11.42578125" style="484" customWidth="1"/>
    <col min="7941" max="7942" width="9.28515625" style="484" customWidth="1"/>
    <col min="7943" max="7943" width="11.42578125" style="484" customWidth="1"/>
    <col min="7944" max="7944" width="9.42578125" style="484" customWidth="1"/>
    <col min="7945" max="7945" width="9" style="484" customWidth="1"/>
    <col min="7946" max="7946" width="9.42578125" style="484" customWidth="1"/>
    <col min="7947" max="7948" width="9.140625" style="484" customWidth="1"/>
    <col min="7949" max="7949" width="10" style="484" customWidth="1"/>
    <col min="7950" max="7950" width="9" style="484" customWidth="1"/>
    <col min="7951" max="8193" width="11.42578125" style="484"/>
    <col min="8194" max="8194" width="19.140625" style="484" customWidth="1"/>
    <col min="8195" max="8195" width="9" style="484" customWidth="1"/>
    <col min="8196" max="8196" width="11.42578125" style="484" customWidth="1"/>
    <col min="8197" max="8198" width="9.28515625" style="484" customWidth="1"/>
    <col min="8199" max="8199" width="11.42578125" style="484" customWidth="1"/>
    <col min="8200" max="8200" width="9.42578125" style="484" customWidth="1"/>
    <col min="8201" max="8201" width="9" style="484" customWidth="1"/>
    <col min="8202" max="8202" width="9.42578125" style="484" customWidth="1"/>
    <col min="8203" max="8204" width="9.140625" style="484" customWidth="1"/>
    <col min="8205" max="8205" width="10" style="484" customWidth="1"/>
    <col min="8206" max="8206" width="9" style="484" customWidth="1"/>
    <col min="8207" max="8449" width="11.42578125" style="484"/>
    <col min="8450" max="8450" width="19.140625" style="484" customWidth="1"/>
    <col min="8451" max="8451" width="9" style="484" customWidth="1"/>
    <col min="8452" max="8452" width="11.42578125" style="484" customWidth="1"/>
    <col min="8453" max="8454" width="9.28515625" style="484" customWidth="1"/>
    <col min="8455" max="8455" width="11.42578125" style="484" customWidth="1"/>
    <col min="8456" max="8456" width="9.42578125" style="484" customWidth="1"/>
    <col min="8457" max="8457" width="9" style="484" customWidth="1"/>
    <col min="8458" max="8458" width="9.42578125" style="484" customWidth="1"/>
    <col min="8459" max="8460" width="9.140625" style="484" customWidth="1"/>
    <col min="8461" max="8461" width="10" style="484" customWidth="1"/>
    <col min="8462" max="8462" width="9" style="484" customWidth="1"/>
    <col min="8463" max="8705" width="11.42578125" style="484"/>
    <col min="8706" max="8706" width="19.140625" style="484" customWidth="1"/>
    <col min="8707" max="8707" width="9" style="484" customWidth="1"/>
    <col min="8708" max="8708" width="11.42578125" style="484" customWidth="1"/>
    <col min="8709" max="8710" width="9.28515625" style="484" customWidth="1"/>
    <col min="8711" max="8711" width="11.42578125" style="484" customWidth="1"/>
    <col min="8712" max="8712" width="9.42578125" style="484" customWidth="1"/>
    <col min="8713" max="8713" width="9" style="484" customWidth="1"/>
    <col min="8714" max="8714" width="9.42578125" style="484" customWidth="1"/>
    <col min="8715" max="8716" width="9.140625" style="484" customWidth="1"/>
    <col min="8717" max="8717" width="10" style="484" customWidth="1"/>
    <col min="8718" max="8718" width="9" style="484" customWidth="1"/>
    <col min="8719" max="8961" width="11.42578125" style="484"/>
    <col min="8962" max="8962" width="19.140625" style="484" customWidth="1"/>
    <col min="8963" max="8963" width="9" style="484" customWidth="1"/>
    <col min="8964" max="8964" width="11.42578125" style="484" customWidth="1"/>
    <col min="8965" max="8966" width="9.28515625" style="484" customWidth="1"/>
    <col min="8967" max="8967" width="11.42578125" style="484" customWidth="1"/>
    <col min="8968" max="8968" width="9.42578125" style="484" customWidth="1"/>
    <col min="8969" max="8969" width="9" style="484" customWidth="1"/>
    <col min="8970" max="8970" width="9.42578125" style="484" customWidth="1"/>
    <col min="8971" max="8972" width="9.140625" style="484" customWidth="1"/>
    <col min="8973" max="8973" width="10" style="484" customWidth="1"/>
    <col min="8974" max="8974" width="9" style="484" customWidth="1"/>
    <col min="8975" max="9217" width="11.42578125" style="484"/>
    <col min="9218" max="9218" width="19.140625" style="484" customWidth="1"/>
    <col min="9219" max="9219" width="9" style="484" customWidth="1"/>
    <col min="9220" max="9220" width="11.42578125" style="484" customWidth="1"/>
    <col min="9221" max="9222" width="9.28515625" style="484" customWidth="1"/>
    <col min="9223" max="9223" width="11.42578125" style="484" customWidth="1"/>
    <col min="9224" max="9224" width="9.42578125" style="484" customWidth="1"/>
    <col min="9225" max="9225" width="9" style="484" customWidth="1"/>
    <col min="9226" max="9226" width="9.42578125" style="484" customWidth="1"/>
    <col min="9227" max="9228" width="9.140625" style="484" customWidth="1"/>
    <col min="9229" max="9229" width="10" style="484" customWidth="1"/>
    <col min="9230" max="9230" width="9" style="484" customWidth="1"/>
    <col min="9231" max="9473" width="11.42578125" style="484"/>
    <col min="9474" max="9474" width="19.140625" style="484" customWidth="1"/>
    <col min="9475" max="9475" width="9" style="484" customWidth="1"/>
    <col min="9476" max="9476" width="11.42578125" style="484" customWidth="1"/>
    <col min="9477" max="9478" width="9.28515625" style="484" customWidth="1"/>
    <col min="9479" max="9479" width="11.42578125" style="484" customWidth="1"/>
    <col min="9480" max="9480" width="9.42578125" style="484" customWidth="1"/>
    <col min="9481" max="9481" width="9" style="484" customWidth="1"/>
    <col min="9482" max="9482" width="9.42578125" style="484" customWidth="1"/>
    <col min="9483" max="9484" width="9.140625" style="484" customWidth="1"/>
    <col min="9485" max="9485" width="10" style="484" customWidth="1"/>
    <col min="9486" max="9486" width="9" style="484" customWidth="1"/>
    <col min="9487" max="9729" width="11.42578125" style="484"/>
    <col min="9730" max="9730" width="19.140625" style="484" customWidth="1"/>
    <col min="9731" max="9731" width="9" style="484" customWidth="1"/>
    <col min="9732" max="9732" width="11.42578125" style="484" customWidth="1"/>
    <col min="9733" max="9734" width="9.28515625" style="484" customWidth="1"/>
    <col min="9735" max="9735" width="11.42578125" style="484" customWidth="1"/>
    <col min="9736" max="9736" width="9.42578125" style="484" customWidth="1"/>
    <col min="9737" max="9737" width="9" style="484" customWidth="1"/>
    <col min="9738" max="9738" width="9.42578125" style="484" customWidth="1"/>
    <col min="9739" max="9740" width="9.140625" style="484" customWidth="1"/>
    <col min="9741" max="9741" width="10" style="484" customWidth="1"/>
    <col min="9742" max="9742" width="9" style="484" customWidth="1"/>
    <col min="9743" max="9985" width="11.42578125" style="484"/>
    <col min="9986" max="9986" width="19.140625" style="484" customWidth="1"/>
    <col min="9987" max="9987" width="9" style="484" customWidth="1"/>
    <col min="9988" max="9988" width="11.42578125" style="484" customWidth="1"/>
    <col min="9989" max="9990" width="9.28515625" style="484" customWidth="1"/>
    <col min="9991" max="9991" width="11.42578125" style="484" customWidth="1"/>
    <col min="9992" max="9992" width="9.42578125" style="484" customWidth="1"/>
    <col min="9993" max="9993" width="9" style="484" customWidth="1"/>
    <col min="9994" max="9994" width="9.42578125" style="484" customWidth="1"/>
    <col min="9995" max="9996" width="9.140625" style="484" customWidth="1"/>
    <col min="9997" max="9997" width="10" style="484" customWidth="1"/>
    <col min="9998" max="9998" width="9" style="484" customWidth="1"/>
    <col min="9999" max="10241" width="11.42578125" style="484"/>
    <col min="10242" max="10242" width="19.140625" style="484" customWidth="1"/>
    <col min="10243" max="10243" width="9" style="484" customWidth="1"/>
    <col min="10244" max="10244" width="11.42578125" style="484" customWidth="1"/>
    <col min="10245" max="10246" width="9.28515625" style="484" customWidth="1"/>
    <col min="10247" max="10247" width="11.42578125" style="484" customWidth="1"/>
    <col min="10248" max="10248" width="9.42578125" style="484" customWidth="1"/>
    <col min="10249" max="10249" width="9" style="484" customWidth="1"/>
    <col min="10250" max="10250" width="9.42578125" style="484" customWidth="1"/>
    <col min="10251" max="10252" width="9.140625" style="484" customWidth="1"/>
    <col min="10253" max="10253" width="10" style="484" customWidth="1"/>
    <col min="10254" max="10254" width="9" style="484" customWidth="1"/>
    <col min="10255" max="10497" width="11.42578125" style="484"/>
    <col min="10498" max="10498" width="19.140625" style="484" customWidth="1"/>
    <col min="10499" max="10499" width="9" style="484" customWidth="1"/>
    <col min="10500" max="10500" width="11.42578125" style="484" customWidth="1"/>
    <col min="10501" max="10502" width="9.28515625" style="484" customWidth="1"/>
    <col min="10503" max="10503" width="11.42578125" style="484" customWidth="1"/>
    <col min="10504" max="10504" width="9.42578125" style="484" customWidth="1"/>
    <col min="10505" max="10505" width="9" style="484" customWidth="1"/>
    <col min="10506" max="10506" width="9.42578125" style="484" customWidth="1"/>
    <col min="10507" max="10508" width="9.140625" style="484" customWidth="1"/>
    <col min="10509" max="10509" width="10" style="484" customWidth="1"/>
    <col min="10510" max="10510" width="9" style="484" customWidth="1"/>
    <col min="10511" max="10753" width="11.42578125" style="484"/>
    <col min="10754" max="10754" width="19.140625" style="484" customWidth="1"/>
    <col min="10755" max="10755" width="9" style="484" customWidth="1"/>
    <col min="10756" max="10756" width="11.42578125" style="484" customWidth="1"/>
    <col min="10757" max="10758" width="9.28515625" style="484" customWidth="1"/>
    <col min="10759" max="10759" width="11.42578125" style="484" customWidth="1"/>
    <col min="10760" max="10760" width="9.42578125" style="484" customWidth="1"/>
    <col min="10761" max="10761" width="9" style="484" customWidth="1"/>
    <col min="10762" max="10762" width="9.42578125" style="484" customWidth="1"/>
    <col min="10763" max="10764" width="9.140625" style="484" customWidth="1"/>
    <col min="10765" max="10765" width="10" style="484" customWidth="1"/>
    <col min="10766" max="10766" width="9" style="484" customWidth="1"/>
    <col min="10767" max="11009" width="11.42578125" style="484"/>
    <col min="11010" max="11010" width="19.140625" style="484" customWidth="1"/>
    <col min="11011" max="11011" width="9" style="484" customWidth="1"/>
    <col min="11012" max="11012" width="11.42578125" style="484" customWidth="1"/>
    <col min="11013" max="11014" width="9.28515625" style="484" customWidth="1"/>
    <col min="11015" max="11015" width="11.42578125" style="484" customWidth="1"/>
    <col min="11016" max="11016" width="9.42578125" style="484" customWidth="1"/>
    <col min="11017" max="11017" width="9" style="484" customWidth="1"/>
    <col min="11018" max="11018" width="9.42578125" style="484" customWidth="1"/>
    <col min="11019" max="11020" width="9.140625" style="484" customWidth="1"/>
    <col min="11021" max="11021" width="10" style="484" customWidth="1"/>
    <col min="11022" max="11022" width="9" style="484" customWidth="1"/>
    <col min="11023" max="11265" width="11.42578125" style="484"/>
    <col min="11266" max="11266" width="19.140625" style="484" customWidth="1"/>
    <col min="11267" max="11267" width="9" style="484" customWidth="1"/>
    <col min="11268" max="11268" width="11.42578125" style="484" customWidth="1"/>
    <col min="11269" max="11270" width="9.28515625" style="484" customWidth="1"/>
    <col min="11271" max="11271" width="11.42578125" style="484" customWidth="1"/>
    <col min="11272" max="11272" width="9.42578125" style="484" customWidth="1"/>
    <col min="11273" max="11273" width="9" style="484" customWidth="1"/>
    <col min="11274" max="11274" width="9.42578125" style="484" customWidth="1"/>
    <col min="11275" max="11276" width="9.140625" style="484" customWidth="1"/>
    <col min="11277" max="11277" width="10" style="484" customWidth="1"/>
    <col min="11278" max="11278" width="9" style="484" customWidth="1"/>
    <col min="11279" max="11521" width="11.42578125" style="484"/>
    <col min="11522" max="11522" width="19.140625" style="484" customWidth="1"/>
    <col min="11523" max="11523" width="9" style="484" customWidth="1"/>
    <col min="11524" max="11524" width="11.42578125" style="484" customWidth="1"/>
    <col min="11525" max="11526" width="9.28515625" style="484" customWidth="1"/>
    <col min="11527" max="11527" width="11.42578125" style="484" customWidth="1"/>
    <col min="11528" max="11528" width="9.42578125" style="484" customWidth="1"/>
    <col min="11529" max="11529" width="9" style="484" customWidth="1"/>
    <col min="11530" max="11530" width="9.42578125" style="484" customWidth="1"/>
    <col min="11531" max="11532" width="9.140625" style="484" customWidth="1"/>
    <col min="11533" max="11533" width="10" style="484" customWidth="1"/>
    <col min="11534" max="11534" width="9" style="484" customWidth="1"/>
    <col min="11535" max="11777" width="11.42578125" style="484"/>
    <col min="11778" max="11778" width="19.140625" style="484" customWidth="1"/>
    <col min="11779" max="11779" width="9" style="484" customWidth="1"/>
    <col min="11780" max="11780" width="11.42578125" style="484" customWidth="1"/>
    <col min="11781" max="11782" width="9.28515625" style="484" customWidth="1"/>
    <col min="11783" max="11783" width="11.42578125" style="484" customWidth="1"/>
    <col min="11784" max="11784" width="9.42578125" style="484" customWidth="1"/>
    <col min="11785" max="11785" width="9" style="484" customWidth="1"/>
    <col min="11786" max="11786" width="9.42578125" style="484" customWidth="1"/>
    <col min="11787" max="11788" width="9.140625" style="484" customWidth="1"/>
    <col min="11789" max="11789" width="10" style="484" customWidth="1"/>
    <col min="11790" max="11790" width="9" style="484" customWidth="1"/>
    <col min="11791" max="12033" width="11.42578125" style="484"/>
    <col min="12034" max="12034" width="19.140625" style="484" customWidth="1"/>
    <col min="12035" max="12035" width="9" style="484" customWidth="1"/>
    <col min="12036" max="12036" width="11.42578125" style="484" customWidth="1"/>
    <col min="12037" max="12038" width="9.28515625" style="484" customWidth="1"/>
    <col min="12039" max="12039" width="11.42578125" style="484" customWidth="1"/>
    <col min="12040" max="12040" width="9.42578125" style="484" customWidth="1"/>
    <col min="12041" max="12041" width="9" style="484" customWidth="1"/>
    <col min="12042" max="12042" width="9.42578125" style="484" customWidth="1"/>
    <col min="12043" max="12044" width="9.140625" style="484" customWidth="1"/>
    <col min="12045" max="12045" width="10" style="484" customWidth="1"/>
    <col min="12046" max="12046" width="9" style="484" customWidth="1"/>
    <col min="12047" max="12289" width="11.42578125" style="484"/>
    <col min="12290" max="12290" width="19.140625" style="484" customWidth="1"/>
    <col min="12291" max="12291" width="9" style="484" customWidth="1"/>
    <col min="12292" max="12292" width="11.42578125" style="484" customWidth="1"/>
    <col min="12293" max="12294" width="9.28515625" style="484" customWidth="1"/>
    <col min="12295" max="12295" width="11.42578125" style="484" customWidth="1"/>
    <col min="12296" max="12296" width="9.42578125" style="484" customWidth="1"/>
    <col min="12297" max="12297" width="9" style="484" customWidth="1"/>
    <col min="12298" max="12298" width="9.42578125" style="484" customWidth="1"/>
    <col min="12299" max="12300" width="9.140625" style="484" customWidth="1"/>
    <col min="12301" max="12301" width="10" style="484" customWidth="1"/>
    <col min="12302" max="12302" width="9" style="484" customWidth="1"/>
    <col min="12303" max="12545" width="11.42578125" style="484"/>
    <col min="12546" max="12546" width="19.140625" style="484" customWidth="1"/>
    <col min="12547" max="12547" width="9" style="484" customWidth="1"/>
    <col min="12548" max="12548" width="11.42578125" style="484" customWidth="1"/>
    <col min="12549" max="12550" width="9.28515625" style="484" customWidth="1"/>
    <col min="12551" max="12551" width="11.42578125" style="484" customWidth="1"/>
    <col min="12552" max="12552" width="9.42578125" style="484" customWidth="1"/>
    <col min="12553" max="12553" width="9" style="484" customWidth="1"/>
    <col min="12554" max="12554" width="9.42578125" style="484" customWidth="1"/>
    <col min="12555" max="12556" width="9.140625" style="484" customWidth="1"/>
    <col min="12557" max="12557" width="10" style="484" customWidth="1"/>
    <col min="12558" max="12558" width="9" style="484" customWidth="1"/>
    <col min="12559" max="12801" width="11.42578125" style="484"/>
    <col min="12802" max="12802" width="19.140625" style="484" customWidth="1"/>
    <col min="12803" max="12803" width="9" style="484" customWidth="1"/>
    <col min="12804" max="12804" width="11.42578125" style="484" customWidth="1"/>
    <col min="12805" max="12806" width="9.28515625" style="484" customWidth="1"/>
    <col min="12807" max="12807" width="11.42578125" style="484" customWidth="1"/>
    <col min="12808" max="12808" width="9.42578125" style="484" customWidth="1"/>
    <col min="12809" max="12809" width="9" style="484" customWidth="1"/>
    <col min="12810" max="12810" width="9.42578125" style="484" customWidth="1"/>
    <col min="12811" max="12812" width="9.140625" style="484" customWidth="1"/>
    <col min="12813" max="12813" width="10" style="484" customWidth="1"/>
    <col min="12814" max="12814" width="9" style="484" customWidth="1"/>
    <col min="12815" max="13057" width="11.42578125" style="484"/>
    <col min="13058" max="13058" width="19.140625" style="484" customWidth="1"/>
    <col min="13059" max="13059" width="9" style="484" customWidth="1"/>
    <col min="13060" max="13060" width="11.42578125" style="484" customWidth="1"/>
    <col min="13061" max="13062" width="9.28515625" style="484" customWidth="1"/>
    <col min="13063" max="13063" width="11.42578125" style="484" customWidth="1"/>
    <col min="13064" max="13064" width="9.42578125" style="484" customWidth="1"/>
    <col min="13065" max="13065" width="9" style="484" customWidth="1"/>
    <col min="13066" max="13066" width="9.42578125" style="484" customWidth="1"/>
    <col min="13067" max="13068" width="9.140625" style="484" customWidth="1"/>
    <col min="13069" max="13069" width="10" style="484" customWidth="1"/>
    <col min="13070" max="13070" width="9" style="484" customWidth="1"/>
    <col min="13071" max="13313" width="11.42578125" style="484"/>
    <col min="13314" max="13314" width="19.140625" style="484" customWidth="1"/>
    <col min="13315" max="13315" width="9" style="484" customWidth="1"/>
    <col min="13316" max="13316" width="11.42578125" style="484" customWidth="1"/>
    <col min="13317" max="13318" width="9.28515625" style="484" customWidth="1"/>
    <col min="13319" max="13319" width="11.42578125" style="484" customWidth="1"/>
    <col min="13320" max="13320" width="9.42578125" style="484" customWidth="1"/>
    <col min="13321" max="13321" width="9" style="484" customWidth="1"/>
    <col min="13322" max="13322" width="9.42578125" style="484" customWidth="1"/>
    <col min="13323" max="13324" width="9.140625" style="484" customWidth="1"/>
    <col min="13325" max="13325" width="10" style="484" customWidth="1"/>
    <col min="13326" max="13326" width="9" style="484" customWidth="1"/>
    <col min="13327" max="13569" width="11.42578125" style="484"/>
    <col min="13570" max="13570" width="19.140625" style="484" customWidth="1"/>
    <col min="13571" max="13571" width="9" style="484" customWidth="1"/>
    <col min="13572" max="13572" width="11.42578125" style="484" customWidth="1"/>
    <col min="13573" max="13574" width="9.28515625" style="484" customWidth="1"/>
    <col min="13575" max="13575" width="11.42578125" style="484" customWidth="1"/>
    <col min="13576" max="13576" width="9.42578125" style="484" customWidth="1"/>
    <col min="13577" max="13577" width="9" style="484" customWidth="1"/>
    <col min="13578" max="13578" width="9.42578125" style="484" customWidth="1"/>
    <col min="13579" max="13580" width="9.140625" style="484" customWidth="1"/>
    <col min="13581" max="13581" width="10" style="484" customWidth="1"/>
    <col min="13582" max="13582" width="9" style="484" customWidth="1"/>
    <col min="13583" max="13825" width="11.42578125" style="484"/>
    <col min="13826" max="13826" width="19.140625" style="484" customWidth="1"/>
    <col min="13827" max="13827" width="9" style="484" customWidth="1"/>
    <col min="13828" max="13828" width="11.42578125" style="484" customWidth="1"/>
    <col min="13829" max="13830" width="9.28515625" style="484" customWidth="1"/>
    <col min="13831" max="13831" width="11.42578125" style="484" customWidth="1"/>
    <col min="13832" max="13832" width="9.42578125" style="484" customWidth="1"/>
    <col min="13833" max="13833" width="9" style="484" customWidth="1"/>
    <col min="13834" max="13834" width="9.42578125" style="484" customWidth="1"/>
    <col min="13835" max="13836" width="9.140625" style="484" customWidth="1"/>
    <col min="13837" max="13837" width="10" style="484" customWidth="1"/>
    <col min="13838" max="13838" width="9" style="484" customWidth="1"/>
    <col min="13839" max="14081" width="11.42578125" style="484"/>
    <col min="14082" max="14082" width="19.140625" style="484" customWidth="1"/>
    <col min="14083" max="14083" width="9" style="484" customWidth="1"/>
    <col min="14084" max="14084" width="11.42578125" style="484" customWidth="1"/>
    <col min="14085" max="14086" width="9.28515625" style="484" customWidth="1"/>
    <col min="14087" max="14087" width="11.42578125" style="484" customWidth="1"/>
    <col min="14088" max="14088" width="9.42578125" style="484" customWidth="1"/>
    <col min="14089" max="14089" width="9" style="484" customWidth="1"/>
    <col min="14090" max="14090" width="9.42578125" style="484" customWidth="1"/>
    <col min="14091" max="14092" width="9.140625" style="484" customWidth="1"/>
    <col min="14093" max="14093" width="10" style="484" customWidth="1"/>
    <col min="14094" max="14094" width="9" style="484" customWidth="1"/>
    <col min="14095" max="14337" width="11.42578125" style="484"/>
    <col min="14338" max="14338" width="19.140625" style="484" customWidth="1"/>
    <col min="14339" max="14339" width="9" style="484" customWidth="1"/>
    <col min="14340" max="14340" width="11.42578125" style="484" customWidth="1"/>
    <col min="14341" max="14342" width="9.28515625" style="484" customWidth="1"/>
    <col min="14343" max="14343" width="11.42578125" style="484" customWidth="1"/>
    <col min="14344" max="14344" width="9.42578125" style="484" customWidth="1"/>
    <col min="14345" max="14345" width="9" style="484" customWidth="1"/>
    <col min="14346" max="14346" width="9.42578125" style="484" customWidth="1"/>
    <col min="14347" max="14348" width="9.140625" style="484" customWidth="1"/>
    <col min="14349" max="14349" width="10" style="484" customWidth="1"/>
    <col min="14350" max="14350" width="9" style="484" customWidth="1"/>
    <col min="14351" max="14593" width="11.42578125" style="484"/>
    <col min="14594" max="14594" width="19.140625" style="484" customWidth="1"/>
    <col min="14595" max="14595" width="9" style="484" customWidth="1"/>
    <col min="14596" max="14596" width="11.42578125" style="484" customWidth="1"/>
    <col min="14597" max="14598" width="9.28515625" style="484" customWidth="1"/>
    <col min="14599" max="14599" width="11.42578125" style="484" customWidth="1"/>
    <col min="14600" max="14600" width="9.42578125" style="484" customWidth="1"/>
    <col min="14601" max="14601" width="9" style="484" customWidth="1"/>
    <col min="14602" max="14602" width="9.42578125" style="484" customWidth="1"/>
    <col min="14603" max="14604" width="9.140625" style="484" customWidth="1"/>
    <col min="14605" max="14605" width="10" style="484" customWidth="1"/>
    <col min="14606" max="14606" width="9" style="484" customWidth="1"/>
    <col min="14607" max="14849" width="11.42578125" style="484"/>
    <col min="14850" max="14850" width="19.140625" style="484" customWidth="1"/>
    <col min="14851" max="14851" width="9" style="484" customWidth="1"/>
    <col min="14852" max="14852" width="11.42578125" style="484" customWidth="1"/>
    <col min="14853" max="14854" width="9.28515625" style="484" customWidth="1"/>
    <col min="14855" max="14855" width="11.42578125" style="484" customWidth="1"/>
    <col min="14856" max="14856" width="9.42578125" style="484" customWidth="1"/>
    <col min="14857" max="14857" width="9" style="484" customWidth="1"/>
    <col min="14858" max="14858" width="9.42578125" style="484" customWidth="1"/>
    <col min="14859" max="14860" width="9.140625" style="484" customWidth="1"/>
    <col min="14861" max="14861" width="10" style="484" customWidth="1"/>
    <col min="14862" max="14862" width="9" style="484" customWidth="1"/>
    <col min="14863" max="15105" width="11.42578125" style="484"/>
    <col min="15106" max="15106" width="19.140625" style="484" customWidth="1"/>
    <col min="15107" max="15107" width="9" style="484" customWidth="1"/>
    <col min="15108" max="15108" width="11.42578125" style="484" customWidth="1"/>
    <col min="15109" max="15110" width="9.28515625" style="484" customWidth="1"/>
    <col min="15111" max="15111" width="11.42578125" style="484" customWidth="1"/>
    <col min="15112" max="15112" width="9.42578125" style="484" customWidth="1"/>
    <col min="15113" max="15113" width="9" style="484" customWidth="1"/>
    <col min="15114" max="15114" width="9.42578125" style="484" customWidth="1"/>
    <col min="15115" max="15116" width="9.140625" style="484" customWidth="1"/>
    <col min="15117" max="15117" width="10" style="484" customWidth="1"/>
    <col min="15118" max="15118" width="9" style="484" customWidth="1"/>
    <col min="15119" max="15361" width="11.42578125" style="484"/>
    <col min="15362" max="15362" width="19.140625" style="484" customWidth="1"/>
    <col min="15363" max="15363" width="9" style="484" customWidth="1"/>
    <col min="15364" max="15364" width="11.42578125" style="484" customWidth="1"/>
    <col min="15365" max="15366" width="9.28515625" style="484" customWidth="1"/>
    <col min="15367" max="15367" width="11.42578125" style="484" customWidth="1"/>
    <col min="15368" max="15368" width="9.42578125" style="484" customWidth="1"/>
    <col min="15369" max="15369" width="9" style="484" customWidth="1"/>
    <col min="15370" max="15370" width="9.42578125" style="484" customWidth="1"/>
    <col min="15371" max="15372" width="9.140625" style="484" customWidth="1"/>
    <col min="15373" max="15373" width="10" style="484" customWidth="1"/>
    <col min="15374" max="15374" width="9" style="484" customWidth="1"/>
    <col min="15375" max="15617" width="11.42578125" style="484"/>
    <col min="15618" max="15618" width="19.140625" style="484" customWidth="1"/>
    <col min="15619" max="15619" width="9" style="484" customWidth="1"/>
    <col min="15620" max="15620" width="11.42578125" style="484" customWidth="1"/>
    <col min="15621" max="15622" width="9.28515625" style="484" customWidth="1"/>
    <col min="15623" max="15623" width="11.42578125" style="484" customWidth="1"/>
    <col min="15624" max="15624" width="9.42578125" style="484" customWidth="1"/>
    <col min="15625" max="15625" width="9" style="484" customWidth="1"/>
    <col min="15626" max="15626" width="9.42578125" style="484" customWidth="1"/>
    <col min="15627" max="15628" width="9.140625" style="484" customWidth="1"/>
    <col min="15629" max="15629" width="10" style="484" customWidth="1"/>
    <col min="15630" max="15630" width="9" style="484" customWidth="1"/>
    <col min="15631" max="15873" width="11.42578125" style="484"/>
    <col min="15874" max="15874" width="19.140625" style="484" customWidth="1"/>
    <col min="15875" max="15875" width="9" style="484" customWidth="1"/>
    <col min="15876" max="15876" width="11.42578125" style="484" customWidth="1"/>
    <col min="15877" max="15878" width="9.28515625" style="484" customWidth="1"/>
    <col min="15879" max="15879" width="11.42578125" style="484" customWidth="1"/>
    <col min="15880" max="15880" width="9.42578125" style="484" customWidth="1"/>
    <col min="15881" max="15881" width="9" style="484" customWidth="1"/>
    <col min="15882" max="15882" width="9.42578125" style="484" customWidth="1"/>
    <col min="15883" max="15884" width="9.140625" style="484" customWidth="1"/>
    <col min="15885" max="15885" width="10" style="484" customWidth="1"/>
    <col min="15886" max="15886" width="9" style="484" customWidth="1"/>
    <col min="15887" max="16129" width="11.42578125" style="484"/>
    <col min="16130" max="16130" width="19.140625" style="484" customWidth="1"/>
    <col min="16131" max="16131" width="9" style="484" customWidth="1"/>
    <col min="16132" max="16132" width="11.42578125" style="484" customWidth="1"/>
    <col min="16133" max="16134" width="9.28515625" style="484" customWidth="1"/>
    <col min="16135" max="16135" width="11.42578125" style="484" customWidth="1"/>
    <col min="16136" max="16136" width="9.42578125" style="484" customWidth="1"/>
    <col min="16137" max="16137" width="9" style="484" customWidth="1"/>
    <col min="16138" max="16138" width="9.42578125" style="484" customWidth="1"/>
    <col min="16139" max="16140" width="9.140625" style="484" customWidth="1"/>
    <col min="16141" max="16141" width="10" style="484" customWidth="1"/>
    <col min="16142" max="16142" width="9" style="484" customWidth="1"/>
    <col min="16143" max="16384" width="11.42578125" style="484"/>
  </cols>
  <sheetData>
    <row r="1" spans="1:15" ht="24.75" customHeight="1">
      <c r="A1" s="2221">
        <v>76</v>
      </c>
    </row>
    <row r="2" spans="1:15" ht="15.75" customHeight="1">
      <c r="B2" s="2527" t="s">
        <v>974</v>
      </c>
      <c r="C2" s="2527"/>
      <c r="D2" s="2527"/>
      <c r="E2" s="2527"/>
      <c r="F2" s="2527"/>
      <c r="G2" s="2527"/>
      <c r="H2" s="2527"/>
      <c r="I2" s="2527"/>
      <c r="J2" s="2527"/>
      <c r="K2" s="2527"/>
      <c r="M2" s="618"/>
      <c r="N2" s="618"/>
    </row>
    <row r="3" spans="1:15" ht="16.5" customHeight="1">
      <c r="B3" s="2527" t="s">
        <v>1337</v>
      </c>
      <c r="C3" s="2527"/>
      <c r="D3" s="2527"/>
      <c r="E3" s="2527"/>
      <c r="F3" s="2527"/>
      <c r="G3" s="2527"/>
      <c r="H3" s="2527"/>
      <c r="I3" s="2527"/>
      <c r="J3" s="2527"/>
      <c r="K3" s="2527"/>
      <c r="L3" s="619"/>
      <c r="M3" s="619"/>
      <c r="N3" s="619"/>
    </row>
    <row r="4" spans="1:15" ht="15" thickBot="1">
      <c r="B4" s="620"/>
      <c r="C4" s="621"/>
      <c r="D4" s="621"/>
      <c r="E4" s="621"/>
      <c r="F4" s="621"/>
      <c r="G4" s="621"/>
      <c r="H4" s="621"/>
      <c r="I4" s="622"/>
      <c r="J4" s="2528" t="s">
        <v>975</v>
      </c>
      <c r="K4" s="2528"/>
      <c r="L4" s="621"/>
      <c r="M4" s="2529"/>
      <c r="N4" s="2529"/>
    </row>
    <row r="5" spans="1:15" ht="27.75" customHeight="1" thickTop="1" thickBot="1">
      <c r="B5" s="623" t="s">
        <v>976</v>
      </c>
      <c r="C5" s="2530" t="s">
        <v>904</v>
      </c>
      <c r="D5" s="2531"/>
      <c r="E5" s="2532"/>
      <c r="F5" s="2531" t="s">
        <v>905</v>
      </c>
      <c r="G5" s="2531"/>
      <c r="H5" s="2532"/>
      <c r="I5" s="2531" t="s">
        <v>450</v>
      </c>
      <c r="J5" s="2531"/>
      <c r="K5" s="2532"/>
      <c r="M5" s="528"/>
      <c r="N5" s="528"/>
    </row>
    <row r="6" spans="1:15" ht="22.5" customHeight="1" thickBot="1">
      <c r="B6" s="624" t="s">
        <v>977</v>
      </c>
      <c r="C6" s="625" t="s">
        <v>978</v>
      </c>
      <c r="D6" s="625" t="s">
        <v>979</v>
      </c>
      <c r="E6" s="1455" t="s">
        <v>908</v>
      </c>
      <c r="F6" s="1454" t="s">
        <v>978</v>
      </c>
      <c r="G6" s="625" t="s">
        <v>980</v>
      </c>
      <c r="H6" s="1455" t="s">
        <v>908</v>
      </c>
      <c r="I6" s="1454" t="s">
        <v>981</v>
      </c>
      <c r="J6" s="625" t="s">
        <v>980</v>
      </c>
      <c r="K6" s="1450" t="s">
        <v>908</v>
      </c>
    </row>
    <row r="7" spans="1:15" ht="22.5" customHeight="1" thickBot="1">
      <c r="B7" s="626">
        <v>2007</v>
      </c>
      <c r="C7" s="627">
        <v>1</v>
      </c>
      <c r="D7" s="628">
        <v>1.4999999999999999E-2</v>
      </c>
      <c r="E7" s="1456">
        <v>6</v>
      </c>
      <c r="F7" s="629">
        <v>14</v>
      </c>
      <c r="G7" s="628">
        <v>0.40400000000000003</v>
      </c>
      <c r="H7" s="1456">
        <v>31</v>
      </c>
      <c r="I7" s="632">
        <v>15</v>
      </c>
      <c r="J7" s="628">
        <v>0.41899999999999998</v>
      </c>
      <c r="K7" s="630">
        <v>37</v>
      </c>
    </row>
    <row r="8" spans="1:15" ht="22.5" customHeight="1" thickBot="1">
      <c r="B8" s="626">
        <v>2008</v>
      </c>
      <c r="C8" s="627">
        <v>6</v>
      </c>
      <c r="D8" s="631">
        <v>0.36499999999999999</v>
      </c>
      <c r="E8" s="630">
        <v>34</v>
      </c>
      <c r="F8" s="632">
        <v>23</v>
      </c>
      <c r="G8" s="631">
        <v>0.86699999999999999</v>
      </c>
      <c r="H8" s="630">
        <v>58</v>
      </c>
      <c r="I8" s="632">
        <v>29</v>
      </c>
      <c r="J8" s="628">
        <v>1.232</v>
      </c>
      <c r="K8" s="630">
        <v>92</v>
      </c>
    </row>
    <row r="9" spans="1:15" ht="22.5" customHeight="1" thickBot="1">
      <c r="B9" s="626">
        <v>2009</v>
      </c>
      <c r="C9" s="627">
        <v>4</v>
      </c>
      <c r="D9" s="631">
        <v>0.20100000000000001</v>
      </c>
      <c r="E9" s="630">
        <v>24</v>
      </c>
      <c r="F9" s="632">
        <v>33</v>
      </c>
      <c r="G9" s="631">
        <v>1.1160000000000001</v>
      </c>
      <c r="H9" s="630">
        <v>79</v>
      </c>
      <c r="I9" s="632">
        <v>37</v>
      </c>
      <c r="J9" s="628">
        <v>1.3169999999999999</v>
      </c>
      <c r="K9" s="630">
        <v>103</v>
      </c>
    </row>
    <row r="10" spans="1:15" ht="22.5" customHeight="1" thickBot="1">
      <c r="B10" s="626">
        <v>2010</v>
      </c>
      <c r="C10" s="627">
        <v>8</v>
      </c>
      <c r="D10" s="631">
        <v>0.184</v>
      </c>
      <c r="E10" s="630">
        <v>50</v>
      </c>
      <c r="F10" s="632">
        <v>58</v>
      </c>
      <c r="G10" s="631">
        <v>1.8080000000000001</v>
      </c>
      <c r="H10" s="630">
        <v>124</v>
      </c>
      <c r="I10" s="632">
        <v>66</v>
      </c>
      <c r="J10" s="628">
        <v>1.992</v>
      </c>
      <c r="K10" s="630">
        <v>174</v>
      </c>
    </row>
    <row r="11" spans="1:15" ht="22.5" customHeight="1" thickBot="1">
      <c r="B11" s="626">
        <v>2011</v>
      </c>
      <c r="C11" s="627">
        <v>12</v>
      </c>
      <c r="D11" s="631">
        <v>2.2200000000000002</v>
      </c>
      <c r="E11" s="630">
        <v>106</v>
      </c>
      <c r="F11" s="632">
        <v>74</v>
      </c>
      <c r="G11" s="631">
        <v>1.7749999999999999</v>
      </c>
      <c r="H11" s="630">
        <v>133</v>
      </c>
      <c r="I11" s="632">
        <v>86</v>
      </c>
      <c r="J11" s="628">
        <v>3.9950000000000001</v>
      </c>
      <c r="K11" s="630">
        <v>239</v>
      </c>
    </row>
    <row r="12" spans="1:15" ht="22.5" customHeight="1" thickBot="1">
      <c r="B12" s="626">
        <v>2012</v>
      </c>
      <c r="C12" s="627">
        <v>11</v>
      </c>
      <c r="D12" s="631">
        <v>0.36699999999999999</v>
      </c>
      <c r="E12" s="630">
        <v>70</v>
      </c>
      <c r="F12" s="632">
        <v>186</v>
      </c>
      <c r="G12" s="631">
        <v>4.5620000000000003</v>
      </c>
      <c r="H12" s="630">
        <v>249</v>
      </c>
      <c r="I12" s="632">
        <v>197</v>
      </c>
      <c r="J12" s="628">
        <v>4.9290000000000003</v>
      </c>
      <c r="K12" s="630">
        <v>319</v>
      </c>
    </row>
    <row r="13" spans="1:15" ht="22.5" customHeight="1" thickBot="1">
      <c r="B13" s="1445">
        <v>2013</v>
      </c>
      <c r="C13" s="1446">
        <v>15</v>
      </c>
      <c r="D13" s="1447">
        <v>1.364733</v>
      </c>
      <c r="E13" s="1449">
        <v>89</v>
      </c>
      <c r="F13" s="1448">
        <v>172</v>
      </c>
      <c r="G13" s="1447">
        <v>4.8390940000000002</v>
      </c>
      <c r="H13" s="1449">
        <v>310</v>
      </c>
      <c r="I13" s="1448">
        <f t="shared" ref="I13:K14" si="0">C13+F13</f>
        <v>187</v>
      </c>
      <c r="J13" s="1447">
        <f t="shared" si="0"/>
        <v>6.2038270000000004</v>
      </c>
      <c r="K13" s="1449">
        <f t="shared" si="0"/>
        <v>399</v>
      </c>
    </row>
    <row r="14" spans="1:15" ht="22.5" customHeight="1" thickBot="1">
      <c r="B14" s="1445">
        <v>2014</v>
      </c>
      <c r="C14" s="1446">
        <v>19</v>
      </c>
      <c r="D14" s="1447">
        <v>2.104501</v>
      </c>
      <c r="E14" s="1449">
        <v>98</v>
      </c>
      <c r="F14" s="1448">
        <v>126</v>
      </c>
      <c r="G14" s="1447">
        <v>5.1077399999999997</v>
      </c>
      <c r="H14" s="1449">
        <v>260</v>
      </c>
      <c r="I14" s="1448">
        <f t="shared" si="0"/>
        <v>145</v>
      </c>
      <c r="J14" s="1447">
        <f t="shared" si="0"/>
        <v>7.2122409999999997</v>
      </c>
      <c r="K14" s="1449">
        <f t="shared" si="0"/>
        <v>358</v>
      </c>
    </row>
    <row r="15" spans="1:15" ht="22.5" customHeight="1" thickBot="1">
      <c r="B15" s="626" t="s">
        <v>248</v>
      </c>
      <c r="C15" s="627">
        <v>42</v>
      </c>
      <c r="D15" s="631">
        <f t="shared" ref="D15:K15" si="1">SUM(D7:D14)</f>
        <v>6.8212340000000005</v>
      </c>
      <c r="E15" s="630">
        <f t="shared" si="1"/>
        <v>477</v>
      </c>
      <c r="F15" s="632">
        <f t="shared" si="1"/>
        <v>686</v>
      </c>
      <c r="G15" s="631">
        <f t="shared" si="1"/>
        <v>20.478833999999999</v>
      </c>
      <c r="H15" s="630">
        <f t="shared" si="1"/>
        <v>1244</v>
      </c>
      <c r="I15" s="632">
        <f t="shared" si="1"/>
        <v>762</v>
      </c>
      <c r="J15" s="2367">
        <f t="shared" si="1"/>
        <v>27.300068</v>
      </c>
      <c r="K15" s="630">
        <f t="shared" si="1"/>
        <v>1721</v>
      </c>
      <c r="N15" s="525"/>
      <c r="O15" s="1361"/>
    </row>
    <row r="16" spans="1:15" ht="22.5" customHeight="1" thickBot="1">
      <c r="B16" s="1457" t="s">
        <v>982</v>
      </c>
      <c r="C16" s="1459">
        <v>6.81</v>
      </c>
      <c r="D16" s="1451">
        <v>23.48</v>
      </c>
      <c r="E16" s="1453">
        <v>27.81</v>
      </c>
      <c r="F16" s="1460">
        <v>90.76</v>
      </c>
      <c r="G16" s="1451">
        <v>76.52</v>
      </c>
      <c r="H16" s="1458">
        <v>72.19</v>
      </c>
      <c r="I16" s="1452">
        <v>100</v>
      </c>
      <c r="J16" s="1451">
        <v>100</v>
      </c>
      <c r="K16" s="1453">
        <v>100</v>
      </c>
      <c r="O16" s="1361"/>
    </row>
    <row r="17" spans="2:15" ht="13.5" thickTop="1">
      <c r="B17" s="633"/>
    </row>
    <row r="18" spans="2:15">
      <c r="B18" s="2526" t="s">
        <v>983</v>
      </c>
      <c r="C18" s="2526"/>
      <c r="O18" s="1361"/>
    </row>
  </sheetData>
  <mergeCells count="8">
    <mergeCell ref="B18:C18"/>
    <mergeCell ref="B2:K2"/>
    <mergeCell ref="B3:K3"/>
    <mergeCell ref="J4:K4"/>
    <mergeCell ref="M4:N4"/>
    <mergeCell ref="C5:E5"/>
    <mergeCell ref="F5:H5"/>
    <mergeCell ref="I5:K5"/>
  </mergeCells>
  <phoneticPr fontId="128" type="noConversion"/>
  <printOptions horizontalCentered="1" verticalCentered="1"/>
  <pageMargins left="0" right="0" top="0.37135416666666665" bottom="1.41" header="0.51181102362204722" footer="1.39"/>
  <pageSetup paperSize="9" scale="115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K30"/>
  <sheetViews>
    <sheetView workbookViewId="0">
      <selection activeCell="A6" sqref="A6:G16"/>
    </sheetView>
  </sheetViews>
  <sheetFormatPr baseColWidth="10" defaultColWidth="11.42578125" defaultRowHeight="12.75"/>
  <cols>
    <col min="1" max="1" width="20" style="484" customWidth="1"/>
    <col min="2" max="7" width="17.28515625" style="484" customWidth="1"/>
    <col min="8" max="256" width="11.42578125" style="484"/>
    <col min="257" max="257" width="18" style="484" customWidth="1"/>
    <col min="258" max="259" width="13.42578125" style="484" customWidth="1"/>
    <col min="260" max="260" width="19" style="484" customWidth="1"/>
    <col min="261" max="261" width="17.28515625" style="484" customWidth="1"/>
    <col min="262" max="262" width="15.7109375" style="484" customWidth="1"/>
    <col min="263" max="263" width="16.42578125" style="484" customWidth="1"/>
    <col min="264" max="512" width="11.42578125" style="484"/>
    <col min="513" max="513" width="18" style="484" customWidth="1"/>
    <col min="514" max="515" width="13.42578125" style="484" customWidth="1"/>
    <col min="516" max="516" width="19" style="484" customWidth="1"/>
    <col min="517" max="517" width="17.28515625" style="484" customWidth="1"/>
    <col min="518" max="518" width="15.7109375" style="484" customWidth="1"/>
    <col min="519" max="519" width="16.42578125" style="484" customWidth="1"/>
    <col min="520" max="768" width="11.42578125" style="484"/>
    <col min="769" max="769" width="18" style="484" customWidth="1"/>
    <col min="770" max="771" width="13.42578125" style="484" customWidth="1"/>
    <col min="772" max="772" width="19" style="484" customWidth="1"/>
    <col min="773" max="773" width="17.28515625" style="484" customWidth="1"/>
    <col min="774" max="774" width="15.7109375" style="484" customWidth="1"/>
    <col min="775" max="775" width="16.42578125" style="484" customWidth="1"/>
    <col min="776" max="1024" width="11.42578125" style="484"/>
    <col min="1025" max="1025" width="18" style="484" customWidth="1"/>
    <col min="1026" max="1027" width="13.42578125" style="484" customWidth="1"/>
    <col min="1028" max="1028" width="19" style="484" customWidth="1"/>
    <col min="1029" max="1029" width="17.28515625" style="484" customWidth="1"/>
    <col min="1030" max="1030" width="15.7109375" style="484" customWidth="1"/>
    <col min="1031" max="1031" width="16.42578125" style="484" customWidth="1"/>
    <col min="1032" max="1280" width="11.42578125" style="484"/>
    <col min="1281" max="1281" width="18" style="484" customWidth="1"/>
    <col min="1282" max="1283" width="13.42578125" style="484" customWidth="1"/>
    <col min="1284" max="1284" width="19" style="484" customWidth="1"/>
    <col min="1285" max="1285" width="17.28515625" style="484" customWidth="1"/>
    <col min="1286" max="1286" width="15.7109375" style="484" customWidth="1"/>
    <col min="1287" max="1287" width="16.42578125" style="484" customWidth="1"/>
    <col min="1288" max="1536" width="11.42578125" style="484"/>
    <col min="1537" max="1537" width="18" style="484" customWidth="1"/>
    <col min="1538" max="1539" width="13.42578125" style="484" customWidth="1"/>
    <col min="1540" max="1540" width="19" style="484" customWidth="1"/>
    <col min="1541" max="1541" width="17.28515625" style="484" customWidth="1"/>
    <col min="1542" max="1542" width="15.7109375" style="484" customWidth="1"/>
    <col min="1543" max="1543" width="16.42578125" style="484" customWidth="1"/>
    <col min="1544" max="1792" width="11.42578125" style="484"/>
    <col min="1793" max="1793" width="18" style="484" customWidth="1"/>
    <col min="1794" max="1795" width="13.42578125" style="484" customWidth="1"/>
    <col min="1796" max="1796" width="19" style="484" customWidth="1"/>
    <col min="1797" max="1797" width="17.28515625" style="484" customWidth="1"/>
    <col min="1798" max="1798" width="15.7109375" style="484" customWidth="1"/>
    <col min="1799" max="1799" width="16.42578125" style="484" customWidth="1"/>
    <col min="1800" max="2048" width="11.42578125" style="484"/>
    <col min="2049" max="2049" width="18" style="484" customWidth="1"/>
    <col min="2050" max="2051" width="13.42578125" style="484" customWidth="1"/>
    <col min="2052" max="2052" width="19" style="484" customWidth="1"/>
    <col min="2053" max="2053" width="17.28515625" style="484" customWidth="1"/>
    <col min="2054" max="2054" width="15.7109375" style="484" customWidth="1"/>
    <col min="2055" max="2055" width="16.42578125" style="484" customWidth="1"/>
    <col min="2056" max="2304" width="11.42578125" style="484"/>
    <col min="2305" max="2305" width="18" style="484" customWidth="1"/>
    <col min="2306" max="2307" width="13.42578125" style="484" customWidth="1"/>
    <col min="2308" max="2308" width="19" style="484" customWidth="1"/>
    <col min="2309" max="2309" width="17.28515625" style="484" customWidth="1"/>
    <col min="2310" max="2310" width="15.7109375" style="484" customWidth="1"/>
    <col min="2311" max="2311" width="16.42578125" style="484" customWidth="1"/>
    <col min="2312" max="2560" width="11.42578125" style="484"/>
    <col min="2561" max="2561" width="18" style="484" customWidth="1"/>
    <col min="2562" max="2563" width="13.42578125" style="484" customWidth="1"/>
    <col min="2564" max="2564" width="19" style="484" customWidth="1"/>
    <col min="2565" max="2565" width="17.28515625" style="484" customWidth="1"/>
    <col min="2566" max="2566" width="15.7109375" style="484" customWidth="1"/>
    <col min="2567" max="2567" width="16.42578125" style="484" customWidth="1"/>
    <col min="2568" max="2816" width="11.42578125" style="484"/>
    <col min="2817" max="2817" width="18" style="484" customWidth="1"/>
    <col min="2818" max="2819" width="13.42578125" style="484" customWidth="1"/>
    <col min="2820" max="2820" width="19" style="484" customWidth="1"/>
    <col min="2821" max="2821" width="17.28515625" style="484" customWidth="1"/>
    <col min="2822" max="2822" width="15.7109375" style="484" customWidth="1"/>
    <col min="2823" max="2823" width="16.42578125" style="484" customWidth="1"/>
    <col min="2824" max="3072" width="11.42578125" style="484"/>
    <col min="3073" max="3073" width="18" style="484" customWidth="1"/>
    <col min="3074" max="3075" width="13.42578125" style="484" customWidth="1"/>
    <col min="3076" max="3076" width="19" style="484" customWidth="1"/>
    <col min="3077" max="3077" width="17.28515625" style="484" customWidth="1"/>
    <col min="3078" max="3078" width="15.7109375" style="484" customWidth="1"/>
    <col min="3079" max="3079" width="16.42578125" style="484" customWidth="1"/>
    <col min="3080" max="3328" width="11.42578125" style="484"/>
    <col min="3329" max="3329" width="18" style="484" customWidth="1"/>
    <col min="3330" max="3331" width="13.42578125" style="484" customWidth="1"/>
    <col min="3332" max="3332" width="19" style="484" customWidth="1"/>
    <col min="3333" max="3333" width="17.28515625" style="484" customWidth="1"/>
    <col min="3334" max="3334" width="15.7109375" style="484" customWidth="1"/>
    <col min="3335" max="3335" width="16.42578125" style="484" customWidth="1"/>
    <col min="3336" max="3584" width="11.42578125" style="484"/>
    <col min="3585" max="3585" width="18" style="484" customWidth="1"/>
    <col min="3586" max="3587" width="13.42578125" style="484" customWidth="1"/>
    <col min="3588" max="3588" width="19" style="484" customWidth="1"/>
    <col min="3589" max="3589" width="17.28515625" style="484" customWidth="1"/>
    <col min="3590" max="3590" width="15.7109375" style="484" customWidth="1"/>
    <col min="3591" max="3591" width="16.42578125" style="484" customWidth="1"/>
    <col min="3592" max="3840" width="11.42578125" style="484"/>
    <col min="3841" max="3841" width="18" style="484" customWidth="1"/>
    <col min="3842" max="3843" width="13.42578125" style="484" customWidth="1"/>
    <col min="3844" max="3844" width="19" style="484" customWidth="1"/>
    <col min="3845" max="3845" width="17.28515625" style="484" customWidth="1"/>
    <col min="3846" max="3846" width="15.7109375" style="484" customWidth="1"/>
    <col min="3847" max="3847" width="16.42578125" style="484" customWidth="1"/>
    <col min="3848" max="4096" width="11.42578125" style="484"/>
    <col min="4097" max="4097" width="18" style="484" customWidth="1"/>
    <col min="4098" max="4099" width="13.42578125" style="484" customWidth="1"/>
    <col min="4100" max="4100" width="19" style="484" customWidth="1"/>
    <col min="4101" max="4101" width="17.28515625" style="484" customWidth="1"/>
    <col min="4102" max="4102" width="15.7109375" style="484" customWidth="1"/>
    <col min="4103" max="4103" width="16.42578125" style="484" customWidth="1"/>
    <col min="4104" max="4352" width="11.42578125" style="484"/>
    <col min="4353" max="4353" width="18" style="484" customWidth="1"/>
    <col min="4354" max="4355" width="13.42578125" style="484" customWidth="1"/>
    <col min="4356" max="4356" width="19" style="484" customWidth="1"/>
    <col min="4357" max="4357" width="17.28515625" style="484" customWidth="1"/>
    <col min="4358" max="4358" width="15.7109375" style="484" customWidth="1"/>
    <col min="4359" max="4359" width="16.42578125" style="484" customWidth="1"/>
    <col min="4360" max="4608" width="11.42578125" style="484"/>
    <col min="4609" max="4609" width="18" style="484" customWidth="1"/>
    <col min="4610" max="4611" width="13.42578125" style="484" customWidth="1"/>
    <col min="4612" max="4612" width="19" style="484" customWidth="1"/>
    <col min="4613" max="4613" width="17.28515625" style="484" customWidth="1"/>
    <col min="4614" max="4614" width="15.7109375" style="484" customWidth="1"/>
    <col min="4615" max="4615" width="16.42578125" style="484" customWidth="1"/>
    <col min="4616" max="4864" width="11.42578125" style="484"/>
    <col min="4865" max="4865" width="18" style="484" customWidth="1"/>
    <col min="4866" max="4867" width="13.42578125" style="484" customWidth="1"/>
    <col min="4868" max="4868" width="19" style="484" customWidth="1"/>
    <col min="4869" max="4869" width="17.28515625" style="484" customWidth="1"/>
    <col min="4870" max="4870" width="15.7109375" style="484" customWidth="1"/>
    <col min="4871" max="4871" width="16.42578125" style="484" customWidth="1"/>
    <col min="4872" max="5120" width="11.42578125" style="484"/>
    <col min="5121" max="5121" width="18" style="484" customWidth="1"/>
    <col min="5122" max="5123" width="13.42578125" style="484" customWidth="1"/>
    <col min="5124" max="5124" width="19" style="484" customWidth="1"/>
    <col min="5125" max="5125" width="17.28515625" style="484" customWidth="1"/>
    <col min="5126" max="5126" width="15.7109375" style="484" customWidth="1"/>
    <col min="5127" max="5127" width="16.42578125" style="484" customWidth="1"/>
    <col min="5128" max="5376" width="11.42578125" style="484"/>
    <col min="5377" max="5377" width="18" style="484" customWidth="1"/>
    <col min="5378" max="5379" width="13.42578125" style="484" customWidth="1"/>
    <col min="5380" max="5380" width="19" style="484" customWidth="1"/>
    <col min="5381" max="5381" width="17.28515625" style="484" customWidth="1"/>
    <col min="5382" max="5382" width="15.7109375" style="484" customWidth="1"/>
    <col min="5383" max="5383" width="16.42578125" style="484" customWidth="1"/>
    <col min="5384" max="5632" width="11.42578125" style="484"/>
    <col min="5633" max="5633" width="18" style="484" customWidth="1"/>
    <col min="5634" max="5635" width="13.42578125" style="484" customWidth="1"/>
    <col min="5636" max="5636" width="19" style="484" customWidth="1"/>
    <col min="5637" max="5637" width="17.28515625" style="484" customWidth="1"/>
    <col min="5638" max="5638" width="15.7109375" style="484" customWidth="1"/>
    <col min="5639" max="5639" width="16.42578125" style="484" customWidth="1"/>
    <col min="5640" max="5888" width="11.42578125" style="484"/>
    <col min="5889" max="5889" width="18" style="484" customWidth="1"/>
    <col min="5890" max="5891" width="13.42578125" style="484" customWidth="1"/>
    <col min="5892" max="5892" width="19" style="484" customWidth="1"/>
    <col min="5893" max="5893" width="17.28515625" style="484" customWidth="1"/>
    <col min="5894" max="5894" width="15.7109375" style="484" customWidth="1"/>
    <col min="5895" max="5895" width="16.42578125" style="484" customWidth="1"/>
    <col min="5896" max="6144" width="11.42578125" style="484"/>
    <col min="6145" max="6145" width="18" style="484" customWidth="1"/>
    <col min="6146" max="6147" width="13.42578125" style="484" customWidth="1"/>
    <col min="6148" max="6148" width="19" style="484" customWidth="1"/>
    <col min="6149" max="6149" width="17.28515625" style="484" customWidth="1"/>
    <col min="6150" max="6150" width="15.7109375" style="484" customWidth="1"/>
    <col min="6151" max="6151" width="16.42578125" style="484" customWidth="1"/>
    <col min="6152" max="6400" width="11.42578125" style="484"/>
    <col min="6401" max="6401" width="18" style="484" customWidth="1"/>
    <col min="6402" max="6403" width="13.42578125" style="484" customWidth="1"/>
    <col min="6404" max="6404" width="19" style="484" customWidth="1"/>
    <col min="6405" max="6405" width="17.28515625" style="484" customWidth="1"/>
    <col min="6406" max="6406" width="15.7109375" style="484" customWidth="1"/>
    <col min="6407" max="6407" width="16.42578125" style="484" customWidth="1"/>
    <col min="6408" max="6656" width="11.42578125" style="484"/>
    <col min="6657" max="6657" width="18" style="484" customWidth="1"/>
    <col min="6658" max="6659" width="13.42578125" style="484" customWidth="1"/>
    <col min="6660" max="6660" width="19" style="484" customWidth="1"/>
    <col min="6661" max="6661" width="17.28515625" style="484" customWidth="1"/>
    <col min="6662" max="6662" width="15.7109375" style="484" customWidth="1"/>
    <col min="6663" max="6663" width="16.42578125" style="484" customWidth="1"/>
    <col min="6664" max="6912" width="11.42578125" style="484"/>
    <col min="6913" max="6913" width="18" style="484" customWidth="1"/>
    <col min="6914" max="6915" width="13.42578125" style="484" customWidth="1"/>
    <col min="6916" max="6916" width="19" style="484" customWidth="1"/>
    <col min="6917" max="6917" width="17.28515625" style="484" customWidth="1"/>
    <col min="6918" max="6918" width="15.7109375" style="484" customWidth="1"/>
    <col min="6919" max="6919" width="16.42578125" style="484" customWidth="1"/>
    <col min="6920" max="7168" width="11.42578125" style="484"/>
    <col min="7169" max="7169" width="18" style="484" customWidth="1"/>
    <col min="7170" max="7171" width="13.42578125" style="484" customWidth="1"/>
    <col min="7172" max="7172" width="19" style="484" customWidth="1"/>
    <col min="7173" max="7173" width="17.28515625" style="484" customWidth="1"/>
    <col min="7174" max="7174" width="15.7109375" style="484" customWidth="1"/>
    <col min="7175" max="7175" width="16.42578125" style="484" customWidth="1"/>
    <col min="7176" max="7424" width="11.42578125" style="484"/>
    <col min="7425" max="7425" width="18" style="484" customWidth="1"/>
    <col min="7426" max="7427" width="13.42578125" style="484" customWidth="1"/>
    <col min="7428" max="7428" width="19" style="484" customWidth="1"/>
    <col min="7429" max="7429" width="17.28515625" style="484" customWidth="1"/>
    <col min="7430" max="7430" width="15.7109375" style="484" customWidth="1"/>
    <col min="7431" max="7431" width="16.42578125" style="484" customWidth="1"/>
    <col min="7432" max="7680" width="11.42578125" style="484"/>
    <col min="7681" max="7681" width="18" style="484" customWidth="1"/>
    <col min="7682" max="7683" width="13.42578125" style="484" customWidth="1"/>
    <col min="7684" max="7684" width="19" style="484" customWidth="1"/>
    <col min="7685" max="7685" width="17.28515625" style="484" customWidth="1"/>
    <col min="7686" max="7686" width="15.7109375" style="484" customWidth="1"/>
    <col min="7687" max="7687" width="16.42578125" style="484" customWidth="1"/>
    <col min="7688" max="7936" width="11.42578125" style="484"/>
    <col min="7937" max="7937" width="18" style="484" customWidth="1"/>
    <col min="7938" max="7939" width="13.42578125" style="484" customWidth="1"/>
    <col min="7940" max="7940" width="19" style="484" customWidth="1"/>
    <col min="7941" max="7941" width="17.28515625" style="484" customWidth="1"/>
    <col min="7942" max="7942" width="15.7109375" style="484" customWidth="1"/>
    <col min="7943" max="7943" width="16.42578125" style="484" customWidth="1"/>
    <col min="7944" max="8192" width="11.42578125" style="484"/>
    <col min="8193" max="8193" width="18" style="484" customWidth="1"/>
    <col min="8194" max="8195" width="13.42578125" style="484" customWidth="1"/>
    <col min="8196" max="8196" width="19" style="484" customWidth="1"/>
    <col min="8197" max="8197" width="17.28515625" style="484" customWidth="1"/>
    <col min="8198" max="8198" width="15.7109375" style="484" customWidth="1"/>
    <col min="8199" max="8199" width="16.42578125" style="484" customWidth="1"/>
    <col min="8200" max="8448" width="11.42578125" style="484"/>
    <col min="8449" max="8449" width="18" style="484" customWidth="1"/>
    <col min="8450" max="8451" width="13.42578125" style="484" customWidth="1"/>
    <col min="8452" max="8452" width="19" style="484" customWidth="1"/>
    <col min="8453" max="8453" width="17.28515625" style="484" customWidth="1"/>
    <col min="8454" max="8454" width="15.7109375" style="484" customWidth="1"/>
    <col min="8455" max="8455" width="16.42578125" style="484" customWidth="1"/>
    <col min="8456" max="8704" width="11.42578125" style="484"/>
    <col min="8705" max="8705" width="18" style="484" customWidth="1"/>
    <col min="8706" max="8707" width="13.42578125" style="484" customWidth="1"/>
    <col min="8708" max="8708" width="19" style="484" customWidth="1"/>
    <col min="8709" max="8709" width="17.28515625" style="484" customWidth="1"/>
    <col min="8710" max="8710" width="15.7109375" style="484" customWidth="1"/>
    <col min="8711" max="8711" width="16.42578125" style="484" customWidth="1"/>
    <col min="8712" max="8960" width="11.42578125" style="484"/>
    <col min="8961" max="8961" width="18" style="484" customWidth="1"/>
    <col min="8962" max="8963" width="13.42578125" style="484" customWidth="1"/>
    <col min="8964" max="8964" width="19" style="484" customWidth="1"/>
    <col min="8965" max="8965" width="17.28515625" style="484" customWidth="1"/>
    <col min="8966" max="8966" width="15.7109375" style="484" customWidth="1"/>
    <col min="8967" max="8967" width="16.42578125" style="484" customWidth="1"/>
    <col min="8968" max="9216" width="11.42578125" style="484"/>
    <col min="9217" max="9217" width="18" style="484" customWidth="1"/>
    <col min="9218" max="9219" width="13.42578125" style="484" customWidth="1"/>
    <col min="9220" max="9220" width="19" style="484" customWidth="1"/>
    <col min="9221" max="9221" width="17.28515625" style="484" customWidth="1"/>
    <col min="9222" max="9222" width="15.7109375" style="484" customWidth="1"/>
    <col min="9223" max="9223" width="16.42578125" style="484" customWidth="1"/>
    <col min="9224" max="9472" width="11.42578125" style="484"/>
    <col min="9473" max="9473" width="18" style="484" customWidth="1"/>
    <col min="9474" max="9475" width="13.42578125" style="484" customWidth="1"/>
    <col min="9476" max="9476" width="19" style="484" customWidth="1"/>
    <col min="9477" max="9477" width="17.28515625" style="484" customWidth="1"/>
    <col min="9478" max="9478" width="15.7109375" style="484" customWidth="1"/>
    <col min="9479" max="9479" width="16.42578125" style="484" customWidth="1"/>
    <col min="9480" max="9728" width="11.42578125" style="484"/>
    <col min="9729" max="9729" width="18" style="484" customWidth="1"/>
    <col min="9730" max="9731" width="13.42578125" style="484" customWidth="1"/>
    <col min="9732" max="9732" width="19" style="484" customWidth="1"/>
    <col min="9733" max="9733" width="17.28515625" style="484" customWidth="1"/>
    <col min="9734" max="9734" width="15.7109375" style="484" customWidth="1"/>
    <col min="9735" max="9735" width="16.42578125" style="484" customWidth="1"/>
    <col min="9736" max="9984" width="11.42578125" style="484"/>
    <col min="9985" max="9985" width="18" style="484" customWidth="1"/>
    <col min="9986" max="9987" width="13.42578125" style="484" customWidth="1"/>
    <col min="9988" max="9988" width="19" style="484" customWidth="1"/>
    <col min="9989" max="9989" width="17.28515625" style="484" customWidth="1"/>
    <col min="9990" max="9990" width="15.7109375" style="484" customWidth="1"/>
    <col min="9991" max="9991" width="16.42578125" style="484" customWidth="1"/>
    <col min="9992" max="10240" width="11.42578125" style="484"/>
    <col min="10241" max="10241" width="18" style="484" customWidth="1"/>
    <col min="10242" max="10243" width="13.42578125" style="484" customWidth="1"/>
    <col min="10244" max="10244" width="19" style="484" customWidth="1"/>
    <col min="10245" max="10245" width="17.28515625" style="484" customWidth="1"/>
    <col min="10246" max="10246" width="15.7109375" style="484" customWidth="1"/>
    <col min="10247" max="10247" width="16.42578125" style="484" customWidth="1"/>
    <col min="10248" max="10496" width="11.42578125" style="484"/>
    <col min="10497" max="10497" width="18" style="484" customWidth="1"/>
    <col min="10498" max="10499" width="13.42578125" style="484" customWidth="1"/>
    <col min="10500" max="10500" width="19" style="484" customWidth="1"/>
    <col min="10501" max="10501" width="17.28515625" style="484" customWidth="1"/>
    <col min="10502" max="10502" width="15.7109375" style="484" customWidth="1"/>
    <col min="10503" max="10503" width="16.42578125" style="484" customWidth="1"/>
    <col min="10504" max="10752" width="11.42578125" style="484"/>
    <col min="10753" max="10753" width="18" style="484" customWidth="1"/>
    <col min="10754" max="10755" width="13.42578125" style="484" customWidth="1"/>
    <col min="10756" max="10756" width="19" style="484" customWidth="1"/>
    <col min="10757" max="10757" width="17.28515625" style="484" customWidth="1"/>
    <col min="10758" max="10758" width="15.7109375" style="484" customWidth="1"/>
    <col min="10759" max="10759" width="16.42578125" style="484" customWidth="1"/>
    <col min="10760" max="11008" width="11.42578125" style="484"/>
    <col min="11009" max="11009" width="18" style="484" customWidth="1"/>
    <col min="11010" max="11011" width="13.42578125" style="484" customWidth="1"/>
    <col min="11012" max="11012" width="19" style="484" customWidth="1"/>
    <col min="11013" max="11013" width="17.28515625" style="484" customWidth="1"/>
    <col min="11014" max="11014" width="15.7109375" style="484" customWidth="1"/>
    <col min="11015" max="11015" width="16.42578125" style="484" customWidth="1"/>
    <col min="11016" max="11264" width="11.42578125" style="484"/>
    <col min="11265" max="11265" width="18" style="484" customWidth="1"/>
    <col min="11266" max="11267" width="13.42578125" style="484" customWidth="1"/>
    <col min="11268" max="11268" width="19" style="484" customWidth="1"/>
    <col min="11269" max="11269" width="17.28515625" style="484" customWidth="1"/>
    <col min="11270" max="11270" width="15.7109375" style="484" customWidth="1"/>
    <col min="11271" max="11271" width="16.42578125" style="484" customWidth="1"/>
    <col min="11272" max="11520" width="11.42578125" style="484"/>
    <col min="11521" max="11521" width="18" style="484" customWidth="1"/>
    <col min="11522" max="11523" width="13.42578125" style="484" customWidth="1"/>
    <col min="11524" max="11524" width="19" style="484" customWidth="1"/>
    <col min="11525" max="11525" width="17.28515625" style="484" customWidth="1"/>
    <col min="11526" max="11526" width="15.7109375" style="484" customWidth="1"/>
    <col min="11527" max="11527" width="16.42578125" style="484" customWidth="1"/>
    <col min="11528" max="11776" width="11.42578125" style="484"/>
    <col min="11777" max="11777" width="18" style="484" customWidth="1"/>
    <col min="11778" max="11779" width="13.42578125" style="484" customWidth="1"/>
    <col min="11780" max="11780" width="19" style="484" customWidth="1"/>
    <col min="11781" max="11781" width="17.28515625" style="484" customWidth="1"/>
    <col min="11782" max="11782" width="15.7109375" style="484" customWidth="1"/>
    <col min="11783" max="11783" width="16.42578125" style="484" customWidth="1"/>
    <col min="11784" max="12032" width="11.42578125" style="484"/>
    <col min="12033" max="12033" width="18" style="484" customWidth="1"/>
    <col min="12034" max="12035" width="13.42578125" style="484" customWidth="1"/>
    <col min="12036" max="12036" width="19" style="484" customWidth="1"/>
    <col min="12037" max="12037" width="17.28515625" style="484" customWidth="1"/>
    <col min="12038" max="12038" width="15.7109375" style="484" customWidth="1"/>
    <col min="12039" max="12039" width="16.42578125" style="484" customWidth="1"/>
    <col min="12040" max="12288" width="11.42578125" style="484"/>
    <col min="12289" max="12289" width="18" style="484" customWidth="1"/>
    <col min="12290" max="12291" width="13.42578125" style="484" customWidth="1"/>
    <col min="12292" max="12292" width="19" style="484" customWidth="1"/>
    <col min="12293" max="12293" width="17.28515625" style="484" customWidth="1"/>
    <col min="12294" max="12294" width="15.7109375" style="484" customWidth="1"/>
    <col min="12295" max="12295" width="16.42578125" style="484" customWidth="1"/>
    <col min="12296" max="12544" width="11.42578125" style="484"/>
    <col min="12545" max="12545" width="18" style="484" customWidth="1"/>
    <col min="12546" max="12547" width="13.42578125" style="484" customWidth="1"/>
    <col min="12548" max="12548" width="19" style="484" customWidth="1"/>
    <col min="12549" max="12549" width="17.28515625" style="484" customWidth="1"/>
    <col min="12550" max="12550" width="15.7109375" style="484" customWidth="1"/>
    <col min="12551" max="12551" width="16.42578125" style="484" customWidth="1"/>
    <col min="12552" max="12800" width="11.42578125" style="484"/>
    <col min="12801" max="12801" width="18" style="484" customWidth="1"/>
    <col min="12802" max="12803" width="13.42578125" style="484" customWidth="1"/>
    <col min="12804" max="12804" width="19" style="484" customWidth="1"/>
    <col min="12805" max="12805" width="17.28515625" style="484" customWidth="1"/>
    <col min="12806" max="12806" width="15.7109375" style="484" customWidth="1"/>
    <col min="12807" max="12807" width="16.42578125" style="484" customWidth="1"/>
    <col min="12808" max="13056" width="11.42578125" style="484"/>
    <col min="13057" max="13057" width="18" style="484" customWidth="1"/>
    <col min="13058" max="13059" width="13.42578125" style="484" customWidth="1"/>
    <col min="13060" max="13060" width="19" style="484" customWidth="1"/>
    <col min="13061" max="13061" width="17.28515625" style="484" customWidth="1"/>
    <col min="13062" max="13062" width="15.7109375" style="484" customWidth="1"/>
    <col min="13063" max="13063" width="16.42578125" style="484" customWidth="1"/>
    <col min="13064" max="13312" width="11.42578125" style="484"/>
    <col min="13313" max="13313" width="18" style="484" customWidth="1"/>
    <col min="13314" max="13315" width="13.42578125" style="484" customWidth="1"/>
    <col min="13316" max="13316" width="19" style="484" customWidth="1"/>
    <col min="13317" max="13317" width="17.28515625" style="484" customWidth="1"/>
    <col min="13318" max="13318" width="15.7109375" style="484" customWidth="1"/>
    <col min="13319" max="13319" width="16.42578125" style="484" customWidth="1"/>
    <col min="13320" max="13568" width="11.42578125" style="484"/>
    <col min="13569" max="13569" width="18" style="484" customWidth="1"/>
    <col min="13570" max="13571" width="13.42578125" style="484" customWidth="1"/>
    <col min="13572" max="13572" width="19" style="484" customWidth="1"/>
    <col min="13573" max="13573" width="17.28515625" style="484" customWidth="1"/>
    <col min="13574" max="13574" width="15.7109375" style="484" customWidth="1"/>
    <col min="13575" max="13575" width="16.42578125" style="484" customWidth="1"/>
    <col min="13576" max="13824" width="11.42578125" style="484"/>
    <col min="13825" max="13825" width="18" style="484" customWidth="1"/>
    <col min="13826" max="13827" width="13.42578125" style="484" customWidth="1"/>
    <col min="13828" max="13828" width="19" style="484" customWidth="1"/>
    <col min="13829" max="13829" width="17.28515625" style="484" customWidth="1"/>
    <col min="13830" max="13830" width="15.7109375" style="484" customWidth="1"/>
    <col min="13831" max="13831" width="16.42578125" style="484" customWidth="1"/>
    <col min="13832" max="14080" width="11.42578125" style="484"/>
    <col min="14081" max="14081" width="18" style="484" customWidth="1"/>
    <col min="14082" max="14083" width="13.42578125" style="484" customWidth="1"/>
    <col min="14084" max="14084" width="19" style="484" customWidth="1"/>
    <col min="14085" max="14085" width="17.28515625" style="484" customWidth="1"/>
    <col min="14086" max="14086" width="15.7109375" style="484" customWidth="1"/>
    <col min="14087" max="14087" width="16.42578125" style="484" customWidth="1"/>
    <col min="14088" max="14336" width="11.42578125" style="484"/>
    <col min="14337" max="14337" width="18" style="484" customWidth="1"/>
    <col min="14338" max="14339" width="13.42578125" style="484" customWidth="1"/>
    <col min="14340" max="14340" width="19" style="484" customWidth="1"/>
    <col min="14341" max="14341" width="17.28515625" style="484" customWidth="1"/>
    <col min="14342" max="14342" width="15.7109375" style="484" customWidth="1"/>
    <col min="14343" max="14343" width="16.42578125" style="484" customWidth="1"/>
    <col min="14344" max="14592" width="11.42578125" style="484"/>
    <col min="14593" max="14593" width="18" style="484" customWidth="1"/>
    <col min="14594" max="14595" width="13.42578125" style="484" customWidth="1"/>
    <col min="14596" max="14596" width="19" style="484" customWidth="1"/>
    <col min="14597" max="14597" width="17.28515625" style="484" customWidth="1"/>
    <col min="14598" max="14598" width="15.7109375" style="484" customWidth="1"/>
    <col min="14599" max="14599" width="16.42578125" style="484" customWidth="1"/>
    <col min="14600" max="14848" width="11.42578125" style="484"/>
    <col min="14849" max="14849" width="18" style="484" customWidth="1"/>
    <col min="14850" max="14851" width="13.42578125" style="484" customWidth="1"/>
    <col min="14852" max="14852" width="19" style="484" customWidth="1"/>
    <col min="14853" max="14853" width="17.28515625" style="484" customWidth="1"/>
    <col min="14854" max="14854" width="15.7109375" style="484" customWidth="1"/>
    <col min="14855" max="14855" width="16.42578125" style="484" customWidth="1"/>
    <col min="14856" max="15104" width="11.42578125" style="484"/>
    <col min="15105" max="15105" width="18" style="484" customWidth="1"/>
    <col min="15106" max="15107" width="13.42578125" style="484" customWidth="1"/>
    <col min="15108" max="15108" width="19" style="484" customWidth="1"/>
    <col min="15109" max="15109" width="17.28515625" style="484" customWidth="1"/>
    <col min="15110" max="15110" width="15.7109375" style="484" customWidth="1"/>
    <col min="15111" max="15111" width="16.42578125" style="484" customWidth="1"/>
    <col min="15112" max="15360" width="11.42578125" style="484"/>
    <col min="15361" max="15361" width="18" style="484" customWidth="1"/>
    <col min="15362" max="15363" width="13.42578125" style="484" customWidth="1"/>
    <col min="15364" max="15364" width="19" style="484" customWidth="1"/>
    <col min="15365" max="15365" width="17.28515625" style="484" customWidth="1"/>
    <col min="15366" max="15366" width="15.7109375" style="484" customWidth="1"/>
    <col min="15367" max="15367" width="16.42578125" style="484" customWidth="1"/>
    <col min="15368" max="15616" width="11.42578125" style="484"/>
    <col min="15617" max="15617" width="18" style="484" customWidth="1"/>
    <col min="15618" max="15619" width="13.42578125" style="484" customWidth="1"/>
    <col min="15620" max="15620" width="19" style="484" customWidth="1"/>
    <col min="15621" max="15621" width="17.28515625" style="484" customWidth="1"/>
    <col min="15622" max="15622" width="15.7109375" style="484" customWidth="1"/>
    <col min="15623" max="15623" width="16.42578125" style="484" customWidth="1"/>
    <col min="15624" max="15872" width="11.42578125" style="484"/>
    <col min="15873" max="15873" width="18" style="484" customWidth="1"/>
    <col min="15874" max="15875" width="13.42578125" style="484" customWidth="1"/>
    <col min="15876" max="15876" width="19" style="484" customWidth="1"/>
    <col min="15877" max="15877" width="17.28515625" style="484" customWidth="1"/>
    <col min="15878" max="15878" width="15.7109375" style="484" customWidth="1"/>
    <col min="15879" max="15879" width="16.42578125" style="484" customWidth="1"/>
    <col min="15880" max="16128" width="11.42578125" style="484"/>
    <col min="16129" max="16129" width="18" style="484" customWidth="1"/>
    <col min="16130" max="16131" width="13.42578125" style="484" customWidth="1"/>
    <col min="16132" max="16132" width="19" style="484" customWidth="1"/>
    <col min="16133" max="16133" width="17.28515625" style="484" customWidth="1"/>
    <col min="16134" max="16134" width="15.7109375" style="484" customWidth="1"/>
    <col min="16135" max="16135" width="16.42578125" style="484" customWidth="1"/>
    <col min="16136" max="16384" width="11.42578125" style="484"/>
  </cols>
  <sheetData>
    <row r="1" spans="1:11" ht="23.25">
      <c r="A1" s="2219">
        <v>74</v>
      </c>
    </row>
    <row r="2" spans="1:11" ht="20.25">
      <c r="H2" s="2191"/>
    </row>
    <row r="3" spans="1:11" ht="20.25">
      <c r="H3" s="2191"/>
    </row>
    <row r="4" spans="1:11" ht="20.25">
      <c r="H4" s="2191"/>
    </row>
    <row r="5" spans="1:11" ht="18.75">
      <c r="A5" s="1461"/>
      <c r="B5" s="1461"/>
      <c r="C5" s="1461"/>
      <c r="D5" s="1461"/>
      <c r="E5" s="1461"/>
      <c r="F5" s="1461"/>
      <c r="G5" s="1461"/>
    </row>
    <row r="6" spans="1:11" ht="19.5">
      <c r="A6" s="2534" t="s">
        <v>984</v>
      </c>
      <c r="B6" s="2534"/>
      <c r="C6" s="2534"/>
      <c r="D6" s="2534"/>
      <c r="E6" s="2534"/>
      <c r="F6" s="2534"/>
      <c r="G6" s="2534"/>
    </row>
    <row r="7" spans="1:11" ht="19.5">
      <c r="C7" s="484" t="s">
        <v>151</v>
      </c>
      <c r="D7" s="2534" t="s">
        <v>1336</v>
      </c>
      <c r="E7" s="2534"/>
      <c r="F7" s="562"/>
      <c r="G7" s="562"/>
      <c r="H7" s="562"/>
      <c r="I7" s="562"/>
    </row>
    <row r="8" spans="1:11" ht="13.5" thickBot="1"/>
    <row r="9" spans="1:11" ht="18" customHeight="1" thickTop="1" thickBot="1">
      <c r="A9" s="2535" t="s">
        <v>985</v>
      </c>
      <c r="B9" s="2537" t="s">
        <v>907</v>
      </c>
      <c r="C9" s="2538"/>
      <c r="D9" s="2537" t="s">
        <v>986</v>
      </c>
      <c r="E9" s="2538"/>
      <c r="F9" s="2537" t="s">
        <v>987</v>
      </c>
      <c r="G9" s="2539"/>
    </row>
    <row r="10" spans="1:11" ht="18.75" customHeight="1" thickBot="1">
      <c r="A10" s="2536"/>
      <c r="B10" s="1468" t="s">
        <v>694</v>
      </c>
      <c r="C10" s="553" t="s">
        <v>251</v>
      </c>
      <c r="D10" s="1468" t="s">
        <v>988</v>
      </c>
      <c r="E10" s="553" t="s">
        <v>251</v>
      </c>
      <c r="F10" s="1468" t="s">
        <v>694</v>
      </c>
      <c r="G10" s="1469" t="s">
        <v>251</v>
      </c>
      <c r="H10" s="654"/>
    </row>
    <row r="11" spans="1:11" ht="22.5" customHeight="1" thickBot="1">
      <c r="A11" s="1466" t="s">
        <v>769</v>
      </c>
      <c r="B11" s="1462">
        <v>4420</v>
      </c>
      <c r="C11" s="1463">
        <v>60.6</v>
      </c>
      <c r="D11" s="1528">
        <v>622292</v>
      </c>
      <c r="E11" s="1463">
        <v>81.7</v>
      </c>
      <c r="F11" s="1462">
        <v>5082</v>
      </c>
      <c r="G11" s="634">
        <v>46.8</v>
      </c>
      <c r="H11" s="654"/>
      <c r="K11" s="1361"/>
    </row>
    <row r="12" spans="1:11" ht="26.25" customHeight="1" thickBot="1">
      <c r="A12" s="1466" t="s">
        <v>989</v>
      </c>
      <c r="B12" s="1462">
        <v>127</v>
      </c>
      <c r="C12" s="1463">
        <v>1.7</v>
      </c>
      <c r="D12" s="1528">
        <v>29661</v>
      </c>
      <c r="E12" s="1463">
        <v>3.9</v>
      </c>
      <c r="F12" s="1462">
        <v>880</v>
      </c>
      <c r="G12" s="634">
        <v>8.1</v>
      </c>
      <c r="H12" s="654"/>
      <c r="K12" s="1361"/>
    </row>
    <row r="13" spans="1:11" ht="25.5" customHeight="1" thickBot="1">
      <c r="A13" s="1466" t="s">
        <v>900</v>
      </c>
      <c r="B13" s="1462">
        <v>2750</v>
      </c>
      <c r="C13" s="1463">
        <v>37.700000000000003</v>
      </c>
      <c r="D13" s="1528">
        <v>109770</v>
      </c>
      <c r="E13" s="1463">
        <v>14.4</v>
      </c>
      <c r="F13" s="1462">
        <v>4898</v>
      </c>
      <c r="G13" s="634">
        <v>45.1</v>
      </c>
      <c r="H13" s="654"/>
    </row>
    <row r="14" spans="1:11" ht="27.75" customHeight="1" thickBot="1">
      <c r="A14" s="1467" t="s">
        <v>248</v>
      </c>
      <c r="B14" s="1464">
        <f>SUM(B11:B13)</f>
        <v>7297</v>
      </c>
      <c r="C14" s="1465">
        <v>100</v>
      </c>
      <c r="D14" s="1529">
        <f>D11+D12+D13</f>
        <v>761723</v>
      </c>
      <c r="E14" s="1465">
        <v>100</v>
      </c>
      <c r="F14" s="1464">
        <f>SUM(F11:F13)</f>
        <v>10860</v>
      </c>
      <c r="G14" s="1530">
        <v>100</v>
      </c>
      <c r="H14" s="654"/>
    </row>
    <row r="15" spans="1:11" ht="13.5" thickTop="1"/>
    <row r="16" spans="1:11">
      <c r="A16" s="2526" t="s">
        <v>990</v>
      </c>
      <c r="B16" s="2526"/>
    </row>
    <row r="17" spans="1:9" ht="15">
      <c r="G17" s="635"/>
      <c r="I17" s="605"/>
    </row>
    <row r="19" spans="1:9">
      <c r="I19" s="1761"/>
    </row>
    <row r="22" spans="1:9" ht="15.75">
      <c r="A22" s="562"/>
      <c r="B22" s="562"/>
      <c r="C22" s="562"/>
      <c r="D22" s="562"/>
      <c r="E22" s="562"/>
      <c r="F22" s="562"/>
      <c r="G22" s="562"/>
      <c r="H22" s="562"/>
      <c r="I22" s="562"/>
    </row>
    <row r="24" spans="1:9" ht="15.75">
      <c r="D24" s="2533" t="s">
        <v>991</v>
      </c>
      <c r="E24" s="2533"/>
    </row>
    <row r="30" spans="1:9" ht="23.25">
      <c r="A30" s="2219">
        <v>75</v>
      </c>
    </row>
  </sheetData>
  <mergeCells count="8">
    <mergeCell ref="A16:B16"/>
    <mergeCell ref="D24:E24"/>
    <mergeCell ref="A6:G6"/>
    <mergeCell ref="D7:E7"/>
    <mergeCell ref="A9:A10"/>
    <mergeCell ref="B9:C9"/>
    <mergeCell ref="D9:E9"/>
    <mergeCell ref="F9:G9"/>
  </mergeCells>
  <phoneticPr fontId="128" type="noConversion"/>
  <printOptions horizontalCentered="1" verticalCentered="1"/>
  <pageMargins left="0.16" right="0.59055118110236227" top="0.17" bottom="0.78" header="0.17" footer="0.75"/>
  <pageSetup paperSize="9" orientation="landscape" verticalDpi="360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P38"/>
  <sheetViews>
    <sheetView topLeftCell="A58" zoomScale="90" zoomScaleNormal="90" zoomScalePageLayoutView="90" workbookViewId="0">
      <selection activeCell="N28" sqref="N28"/>
    </sheetView>
  </sheetViews>
  <sheetFormatPr baseColWidth="10" defaultColWidth="11.42578125" defaultRowHeight="12.75"/>
  <cols>
    <col min="1" max="1" width="15.85546875" style="484" customWidth="1"/>
    <col min="2" max="10" width="11.42578125" style="484" customWidth="1"/>
    <col min="11" max="11" width="10.140625" style="484" customWidth="1"/>
    <col min="12" max="12" width="11.42578125" style="484" customWidth="1"/>
    <col min="13" max="13" width="9.85546875" style="484" customWidth="1"/>
    <col min="14" max="14" width="18" style="484" customWidth="1"/>
    <col min="15" max="251" width="11.42578125" style="484"/>
    <col min="252" max="252" width="15.85546875" style="484" customWidth="1"/>
    <col min="253" max="261" width="11.42578125" style="484" customWidth="1"/>
    <col min="262" max="262" width="10.140625" style="484" customWidth="1"/>
    <col min="263" max="263" width="11.42578125" style="484" customWidth="1"/>
    <col min="264" max="264" width="9.42578125" style="484" customWidth="1"/>
    <col min="265" max="507" width="11.42578125" style="484"/>
    <col min="508" max="508" width="15.85546875" style="484" customWidth="1"/>
    <col min="509" max="517" width="11.42578125" style="484" customWidth="1"/>
    <col min="518" max="518" width="10.140625" style="484" customWidth="1"/>
    <col min="519" max="519" width="11.42578125" style="484" customWidth="1"/>
    <col min="520" max="520" width="9.42578125" style="484" customWidth="1"/>
    <col min="521" max="763" width="11.42578125" style="484"/>
    <col min="764" max="764" width="15.85546875" style="484" customWidth="1"/>
    <col min="765" max="773" width="11.42578125" style="484" customWidth="1"/>
    <col min="774" max="774" width="10.140625" style="484" customWidth="1"/>
    <col min="775" max="775" width="11.42578125" style="484" customWidth="1"/>
    <col min="776" max="776" width="9.42578125" style="484" customWidth="1"/>
    <col min="777" max="1019" width="11.42578125" style="484"/>
    <col min="1020" max="1020" width="15.85546875" style="484" customWidth="1"/>
    <col min="1021" max="1029" width="11.42578125" style="484" customWidth="1"/>
    <col min="1030" max="1030" width="10.140625" style="484" customWidth="1"/>
    <col min="1031" max="1031" width="11.42578125" style="484" customWidth="1"/>
    <col min="1032" max="1032" width="9.42578125" style="484" customWidth="1"/>
    <col min="1033" max="1275" width="11.42578125" style="484"/>
    <col min="1276" max="1276" width="15.85546875" style="484" customWidth="1"/>
    <col min="1277" max="1285" width="11.42578125" style="484" customWidth="1"/>
    <col min="1286" max="1286" width="10.140625" style="484" customWidth="1"/>
    <col min="1287" max="1287" width="11.42578125" style="484" customWidth="1"/>
    <col min="1288" max="1288" width="9.42578125" style="484" customWidth="1"/>
    <col min="1289" max="1531" width="11.42578125" style="484"/>
    <col min="1532" max="1532" width="15.85546875" style="484" customWidth="1"/>
    <col min="1533" max="1541" width="11.42578125" style="484" customWidth="1"/>
    <col min="1542" max="1542" width="10.140625" style="484" customWidth="1"/>
    <col min="1543" max="1543" width="11.42578125" style="484" customWidth="1"/>
    <col min="1544" max="1544" width="9.42578125" style="484" customWidth="1"/>
    <col min="1545" max="1787" width="11.42578125" style="484"/>
    <col min="1788" max="1788" width="15.85546875" style="484" customWidth="1"/>
    <col min="1789" max="1797" width="11.42578125" style="484" customWidth="1"/>
    <col min="1798" max="1798" width="10.140625" style="484" customWidth="1"/>
    <col min="1799" max="1799" width="11.42578125" style="484" customWidth="1"/>
    <col min="1800" max="1800" width="9.42578125" style="484" customWidth="1"/>
    <col min="1801" max="2043" width="11.42578125" style="484"/>
    <col min="2044" max="2044" width="15.85546875" style="484" customWidth="1"/>
    <col min="2045" max="2053" width="11.42578125" style="484" customWidth="1"/>
    <col min="2054" max="2054" width="10.140625" style="484" customWidth="1"/>
    <col min="2055" max="2055" width="11.42578125" style="484" customWidth="1"/>
    <col min="2056" max="2056" width="9.42578125" style="484" customWidth="1"/>
    <col min="2057" max="2299" width="11.42578125" style="484"/>
    <col min="2300" max="2300" width="15.85546875" style="484" customWidth="1"/>
    <col min="2301" max="2309" width="11.42578125" style="484" customWidth="1"/>
    <col min="2310" max="2310" width="10.140625" style="484" customWidth="1"/>
    <col min="2311" max="2311" width="11.42578125" style="484" customWidth="1"/>
    <col min="2312" max="2312" width="9.42578125" style="484" customWidth="1"/>
    <col min="2313" max="2555" width="11.42578125" style="484"/>
    <col min="2556" max="2556" width="15.85546875" style="484" customWidth="1"/>
    <col min="2557" max="2565" width="11.42578125" style="484" customWidth="1"/>
    <col min="2566" max="2566" width="10.140625" style="484" customWidth="1"/>
    <col min="2567" max="2567" width="11.42578125" style="484" customWidth="1"/>
    <col min="2568" max="2568" width="9.42578125" style="484" customWidth="1"/>
    <col min="2569" max="2811" width="11.42578125" style="484"/>
    <col min="2812" max="2812" width="15.85546875" style="484" customWidth="1"/>
    <col min="2813" max="2821" width="11.42578125" style="484" customWidth="1"/>
    <col min="2822" max="2822" width="10.140625" style="484" customWidth="1"/>
    <col min="2823" max="2823" width="11.42578125" style="484" customWidth="1"/>
    <col min="2824" max="2824" width="9.42578125" style="484" customWidth="1"/>
    <col min="2825" max="3067" width="11.42578125" style="484"/>
    <col min="3068" max="3068" width="15.85546875" style="484" customWidth="1"/>
    <col min="3069" max="3077" width="11.42578125" style="484" customWidth="1"/>
    <col min="3078" max="3078" width="10.140625" style="484" customWidth="1"/>
    <col min="3079" max="3079" width="11.42578125" style="484" customWidth="1"/>
    <col min="3080" max="3080" width="9.42578125" style="484" customWidth="1"/>
    <col min="3081" max="3323" width="11.42578125" style="484"/>
    <col min="3324" max="3324" width="15.85546875" style="484" customWidth="1"/>
    <col min="3325" max="3333" width="11.42578125" style="484" customWidth="1"/>
    <col min="3334" max="3334" width="10.140625" style="484" customWidth="1"/>
    <col min="3335" max="3335" width="11.42578125" style="484" customWidth="1"/>
    <col min="3336" max="3336" width="9.42578125" style="484" customWidth="1"/>
    <col min="3337" max="3579" width="11.42578125" style="484"/>
    <col min="3580" max="3580" width="15.85546875" style="484" customWidth="1"/>
    <col min="3581" max="3589" width="11.42578125" style="484" customWidth="1"/>
    <col min="3590" max="3590" width="10.140625" style="484" customWidth="1"/>
    <col min="3591" max="3591" width="11.42578125" style="484" customWidth="1"/>
    <col min="3592" max="3592" width="9.42578125" style="484" customWidth="1"/>
    <col min="3593" max="3835" width="11.42578125" style="484"/>
    <col min="3836" max="3836" width="15.85546875" style="484" customWidth="1"/>
    <col min="3837" max="3845" width="11.42578125" style="484" customWidth="1"/>
    <col min="3846" max="3846" width="10.140625" style="484" customWidth="1"/>
    <col min="3847" max="3847" width="11.42578125" style="484" customWidth="1"/>
    <col min="3848" max="3848" width="9.42578125" style="484" customWidth="1"/>
    <col min="3849" max="4091" width="11.42578125" style="484"/>
    <col min="4092" max="4092" width="15.85546875" style="484" customWidth="1"/>
    <col min="4093" max="4101" width="11.42578125" style="484" customWidth="1"/>
    <col min="4102" max="4102" width="10.140625" style="484" customWidth="1"/>
    <col min="4103" max="4103" width="11.42578125" style="484" customWidth="1"/>
    <col min="4104" max="4104" width="9.42578125" style="484" customWidth="1"/>
    <col min="4105" max="4347" width="11.42578125" style="484"/>
    <col min="4348" max="4348" width="15.85546875" style="484" customWidth="1"/>
    <col min="4349" max="4357" width="11.42578125" style="484" customWidth="1"/>
    <col min="4358" max="4358" width="10.140625" style="484" customWidth="1"/>
    <col min="4359" max="4359" width="11.42578125" style="484" customWidth="1"/>
    <col min="4360" max="4360" width="9.42578125" style="484" customWidth="1"/>
    <col min="4361" max="4603" width="11.42578125" style="484"/>
    <col min="4604" max="4604" width="15.85546875" style="484" customWidth="1"/>
    <col min="4605" max="4613" width="11.42578125" style="484" customWidth="1"/>
    <col min="4614" max="4614" width="10.140625" style="484" customWidth="1"/>
    <col min="4615" max="4615" width="11.42578125" style="484" customWidth="1"/>
    <col min="4616" max="4616" width="9.42578125" style="484" customWidth="1"/>
    <col min="4617" max="4859" width="11.42578125" style="484"/>
    <col min="4860" max="4860" width="15.85546875" style="484" customWidth="1"/>
    <col min="4861" max="4869" width="11.42578125" style="484" customWidth="1"/>
    <col min="4870" max="4870" width="10.140625" style="484" customWidth="1"/>
    <col min="4871" max="4871" width="11.42578125" style="484" customWidth="1"/>
    <col min="4872" max="4872" width="9.42578125" style="484" customWidth="1"/>
    <col min="4873" max="5115" width="11.42578125" style="484"/>
    <col min="5116" max="5116" width="15.85546875" style="484" customWidth="1"/>
    <col min="5117" max="5125" width="11.42578125" style="484" customWidth="1"/>
    <col min="5126" max="5126" width="10.140625" style="484" customWidth="1"/>
    <col min="5127" max="5127" width="11.42578125" style="484" customWidth="1"/>
    <col min="5128" max="5128" width="9.42578125" style="484" customWidth="1"/>
    <col min="5129" max="5371" width="11.42578125" style="484"/>
    <col min="5372" max="5372" width="15.85546875" style="484" customWidth="1"/>
    <col min="5373" max="5381" width="11.42578125" style="484" customWidth="1"/>
    <col min="5382" max="5382" width="10.140625" style="484" customWidth="1"/>
    <col min="5383" max="5383" width="11.42578125" style="484" customWidth="1"/>
    <col min="5384" max="5384" width="9.42578125" style="484" customWidth="1"/>
    <col min="5385" max="5627" width="11.42578125" style="484"/>
    <col min="5628" max="5628" width="15.85546875" style="484" customWidth="1"/>
    <col min="5629" max="5637" width="11.42578125" style="484" customWidth="1"/>
    <col min="5638" max="5638" width="10.140625" style="484" customWidth="1"/>
    <col min="5639" max="5639" width="11.42578125" style="484" customWidth="1"/>
    <col min="5640" max="5640" width="9.42578125" style="484" customWidth="1"/>
    <col min="5641" max="5883" width="11.42578125" style="484"/>
    <col min="5884" max="5884" width="15.85546875" style="484" customWidth="1"/>
    <col min="5885" max="5893" width="11.42578125" style="484" customWidth="1"/>
    <col min="5894" max="5894" width="10.140625" style="484" customWidth="1"/>
    <col min="5895" max="5895" width="11.42578125" style="484" customWidth="1"/>
    <col min="5896" max="5896" width="9.42578125" style="484" customWidth="1"/>
    <col min="5897" max="6139" width="11.42578125" style="484"/>
    <col min="6140" max="6140" width="15.85546875" style="484" customWidth="1"/>
    <col min="6141" max="6149" width="11.42578125" style="484" customWidth="1"/>
    <col min="6150" max="6150" width="10.140625" style="484" customWidth="1"/>
    <col min="6151" max="6151" width="11.42578125" style="484" customWidth="1"/>
    <col min="6152" max="6152" width="9.42578125" style="484" customWidth="1"/>
    <col min="6153" max="6395" width="11.42578125" style="484"/>
    <col min="6396" max="6396" width="15.85546875" style="484" customWidth="1"/>
    <col min="6397" max="6405" width="11.42578125" style="484" customWidth="1"/>
    <col min="6406" max="6406" width="10.140625" style="484" customWidth="1"/>
    <col min="6407" max="6407" width="11.42578125" style="484" customWidth="1"/>
    <col min="6408" max="6408" width="9.42578125" style="484" customWidth="1"/>
    <col min="6409" max="6651" width="11.42578125" style="484"/>
    <col min="6652" max="6652" width="15.85546875" style="484" customWidth="1"/>
    <col min="6653" max="6661" width="11.42578125" style="484" customWidth="1"/>
    <col min="6662" max="6662" width="10.140625" style="484" customWidth="1"/>
    <col min="6663" max="6663" width="11.42578125" style="484" customWidth="1"/>
    <col min="6664" max="6664" width="9.42578125" style="484" customWidth="1"/>
    <col min="6665" max="6907" width="11.42578125" style="484"/>
    <col min="6908" max="6908" width="15.85546875" style="484" customWidth="1"/>
    <col min="6909" max="6917" width="11.42578125" style="484" customWidth="1"/>
    <col min="6918" max="6918" width="10.140625" style="484" customWidth="1"/>
    <col min="6919" max="6919" width="11.42578125" style="484" customWidth="1"/>
    <col min="6920" max="6920" width="9.42578125" style="484" customWidth="1"/>
    <col min="6921" max="7163" width="11.42578125" style="484"/>
    <col min="7164" max="7164" width="15.85546875" style="484" customWidth="1"/>
    <col min="7165" max="7173" width="11.42578125" style="484" customWidth="1"/>
    <col min="7174" max="7174" width="10.140625" style="484" customWidth="1"/>
    <col min="7175" max="7175" width="11.42578125" style="484" customWidth="1"/>
    <col min="7176" max="7176" width="9.42578125" style="484" customWidth="1"/>
    <col min="7177" max="7419" width="11.42578125" style="484"/>
    <col min="7420" max="7420" width="15.85546875" style="484" customWidth="1"/>
    <col min="7421" max="7429" width="11.42578125" style="484" customWidth="1"/>
    <col min="7430" max="7430" width="10.140625" style="484" customWidth="1"/>
    <col min="7431" max="7431" width="11.42578125" style="484" customWidth="1"/>
    <col min="7432" max="7432" width="9.42578125" style="484" customWidth="1"/>
    <col min="7433" max="7675" width="11.42578125" style="484"/>
    <col min="7676" max="7676" width="15.85546875" style="484" customWidth="1"/>
    <col min="7677" max="7685" width="11.42578125" style="484" customWidth="1"/>
    <col min="7686" max="7686" width="10.140625" style="484" customWidth="1"/>
    <col min="7687" max="7687" width="11.42578125" style="484" customWidth="1"/>
    <col min="7688" max="7688" width="9.42578125" style="484" customWidth="1"/>
    <col min="7689" max="7931" width="11.42578125" style="484"/>
    <col min="7932" max="7932" width="15.85546875" style="484" customWidth="1"/>
    <col min="7933" max="7941" width="11.42578125" style="484" customWidth="1"/>
    <col min="7942" max="7942" width="10.140625" style="484" customWidth="1"/>
    <col min="7943" max="7943" width="11.42578125" style="484" customWidth="1"/>
    <col min="7944" max="7944" width="9.42578125" style="484" customWidth="1"/>
    <col min="7945" max="8187" width="11.42578125" style="484"/>
    <col min="8188" max="8188" width="15.85546875" style="484" customWidth="1"/>
    <col min="8189" max="8197" width="11.42578125" style="484" customWidth="1"/>
    <col min="8198" max="8198" width="10.140625" style="484" customWidth="1"/>
    <col min="8199" max="8199" width="11.42578125" style="484" customWidth="1"/>
    <col min="8200" max="8200" width="9.42578125" style="484" customWidth="1"/>
    <col min="8201" max="8443" width="11.42578125" style="484"/>
    <col min="8444" max="8444" width="15.85546875" style="484" customWidth="1"/>
    <col min="8445" max="8453" width="11.42578125" style="484" customWidth="1"/>
    <col min="8454" max="8454" width="10.140625" style="484" customWidth="1"/>
    <col min="8455" max="8455" width="11.42578125" style="484" customWidth="1"/>
    <col min="8456" max="8456" width="9.42578125" style="484" customWidth="1"/>
    <col min="8457" max="8699" width="11.42578125" style="484"/>
    <col min="8700" max="8700" width="15.85546875" style="484" customWidth="1"/>
    <col min="8701" max="8709" width="11.42578125" style="484" customWidth="1"/>
    <col min="8710" max="8710" width="10.140625" style="484" customWidth="1"/>
    <col min="8711" max="8711" width="11.42578125" style="484" customWidth="1"/>
    <col min="8712" max="8712" width="9.42578125" style="484" customWidth="1"/>
    <col min="8713" max="8955" width="11.42578125" style="484"/>
    <col min="8956" max="8956" width="15.85546875" style="484" customWidth="1"/>
    <col min="8957" max="8965" width="11.42578125" style="484" customWidth="1"/>
    <col min="8966" max="8966" width="10.140625" style="484" customWidth="1"/>
    <col min="8967" max="8967" width="11.42578125" style="484" customWidth="1"/>
    <col min="8968" max="8968" width="9.42578125" style="484" customWidth="1"/>
    <col min="8969" max="9211" width="11.42578125" style="484"/>
    <col min="9212" max="9212" width="15.85546875" style="484" customWidth="1"/>
    <col min="9213" max="9221" width="11.42578125" style="484" customWidth="1"/>
    <col min="9222" max="9222" width="10.140625" style="484" customWidth="1"/>
    <col min="9223" max="9223" width="11.42578125" style="484" customWidth="1"/>
    <col min="9224" max="9224" width="9.42578125" style="484" customWidth="1"/>
    <col min="9225" max="9467" width="11.42578125" style="484"/>
    <col min="9468" max="9468" width="15.85546875" style="484" customWidth="1"/>
    <col min="9469" max="9477" width="11.42578125" style="484" customWidth="1"/>
    <col min="9478" max="9478" width="10.140625" style="484" customWidth="1"/>
    <col min="9479" max="9479" width="11.42578125" style="484" customWidth="1"/>
    <col min="9480" max="9480" width="9.42578125" style="484" customWidth="1"/>
    <col min="9481" max="9723" width="11.42578125" style="484"/>
    <col min="9724" max="9724" width="15.85546875" style="484" customWidth="1"/>
    <col min="9725" max="9733" width="11.42578125" style="484" customWidth="1"/>
    <col min="9734" max="9734" width="10.140625" style="484" customWidth="1"/>
    <col min="9735" max="9735" width="11.42578125" style="484" customWidth="1"/>
    <col min="9736" max="9736" width="9.42578125" style="484" customWidth="1"/>
    <col min="9737" max="9979" width="11.42578125" style="484"/>
    <col min="9980" max="9980" width="15.85546875" style="484" customWidth="1"/>
    <col min="9981" max="9989" width="11.42578125" style="484" customWidth="1"/>
    <col min="9990" max="9990" width="10.140625" style="484" customWidth="1"/>
    <col min="9991" max="9991" width="11.42578125" style="484" customWidth="1"/>
    <col min="9992" max="9992" width="9.42578125" style="484" customWidth="1"/>
    <col min="9993" max="10235" width="11.42578125" style="484"/>
    <col min="10236" max="10236" width="15.85546875" style="484" customWidth="1"/>
    <col min="10237" max="10245" width="11.42578125" style="484" customWidth="1"/>
    <col min="10246" max="10246" width="10.140625" style="484" customWidth="1"/>
    <col min="10247" max="10247" width="11.42578125" style="484" customWidth="1"/>
    <col min="10248" max="10248" width="9.42578125" style="484" customWidth="1"/>
    <col min="10249" max="10491" width="11.42578125" style="484"/>
    <col min="10492" max="10492" width="15.85546875" style="484" customWidth="1"/>
    <col min="10493" max="10501" width="11.42578125" style="484" customWidth="1"/>
    <col min="10502" max="10502" width="10.140625" style="484" customWidth="1"/>
    <col min="10503" max="10503" width="11.42578125" style="484" customWidth="1"/>
    <col min="10504" max="10504" width="9.42578125" style="484" customWidth="1"/>
    <col min="10505" max="10747" width="11.42578125" style="484"/>
    <col min="10748" max="10748" width="15.85546875" style="484" customWidth="1"/>
    <col min="10749" max="10757" width="11.42578125" style="484" customWidth="1"/>
    <col min="10758" max="10758" width="10.140625" style="484" customWidth="1"/>
    <col min="10759" max="10759" width="11.42578125" style="484" customWidth="1"/>
    <col min="10760" max="10760" width="9.42578125" style="484" customWidth="1"/>
    <col min="10761" max="11003" width="11.42578125" style="484"/>
    <col min="11004" max="11004" width="15.85546875" style="484" customWidth="1"/>
    <col min="11005" max="11013" width="11.42578125" style="484" customWidth="1"/>
    <col min="11014" max="11014" width="10.140625" style="484" customWidth="1"/>
    <col min="11015" max="11015" width="11.42578125" style="484" customWidth="1"/>
    <col min="11016" max="11016" width="9.42578125" style="484" customWidth="1"/>
    <col min="11017" max="11259" width="11.42578125" style="484"/>
    <col min="11260" max="11260" width="15.85546875" style="484" customWidth="1"/>
    <col min="11261" max="11269" width="11.42578125" style="484" customWidth="1"/>
    <col min="11270" max="11270" width="10.140625" style="484" customWidth="1"/>
    <col min="11271" max="11271" width="11.42578125" style="484" customWidth="1"/>
    <col min="11272" max="11272" width="9.42578125" style="484" customWidth="1"/>
    <col min="11273" max="11515" width="11.42578125" style="484"/>
    <col min="11516" max="11516" width="15.85546875" style="484" customWidth="1"/>
    <col min="11517" max="11525" width="11.42578125" style="484" customWidth="1"/>
    <col min="11526" max="11526" width="10.140625" style="484" customWidth="1"/>
    <col min="11527" max="11527" width="11.42578125" style="484" customWidth="1"/>
    <col min="11528" max="11528" width="9.42578125" style="484" customWidth="1"/>
    <col min="11529" max="11771" width="11.42578125" style="484"/>
    <col min="11772" max="11772" width="15.85546875" style="484" customWidth="1"/>
    <col min="11773" max="11781" width="11.42578125" style="484" customWidth="1"/>
    <col min="11782" max="11782" width="10.140625" style="484" customWidth="1"/>
    <col min="11783" max="11783" width="11.42578125" style="484" customWidth="1"/>
    <col min="11784" max="11784" width="9.42578125" style="484" customWidth="1"/>
    <col min="11785" max="12027" width="11.42578125" style="484"/>
    <col min="12028" max="12028" width="15.85546875" style="484" customWidth="1"/>
    <col min="12029" max="12037" width="11.42578125" style="484" customWidth="1"/>
    <col min="12038" max="12038" width="10.140625" style="484" customWidth="1"/>
    <col min="12039" max="12039" width="11.42578125" style="484" customWidth="1"/>
    <col min="12040" max="12040" width="9.42578125" style="484" customWidth="1"/>
    <col min="12041" max="12283" width="11.42578125" style="484"/>
    <col min="12284" max="12284" width="15.85546875" style="484" customWidth="1"/>
    <col min="12285" max="12293" width="11.42578125" style="484" customWidth="1"/>
    <col min="12294" max="12294" width="10.140625" style="484" customWidth="1"/>
    <col min="12295" max="12295" width="11.42578125" style="484" customWidth="1"/>
    <col min="12296" max="12296" width="9.42578125" style="484" customWidth="1"/>
    <col min="12297" max="12539" width="11.42578125" style="484"/>
    <col min="12540" max="12540" width="15.85546875" style="484" customWidth="1"/>
    <col min="12541" max="12549" width="11.42578125" style="484" customWidth="1"/>
    <col min="12550" max="12550" width="10.140625" style="484" customWidth="1"/>
    <col min="12551" max="12551" width="11.42578125" style="484" customWidth="1"/>
    <col min="12552" max="12552" width="9.42578125" style="484" customWidth="1"/>
    <col min="12553" max="12795" width="11.42578125" style="484"/>
    <col min="12796" max="12796" width="15.85546875" style="484" customWidth="1"/>
    <col min="12797" max="12805" width="11.42578125" style="484" customWidth="1"/>
    <col min="12806" max="12806" width="10.140625" style="484" customWidth="1"/>
    <col min="12807" max="12807" width="11.42578125" style="484" customWidth="1"/>
    <col min="12808" max="12808" width="9.42578125" style="484" customWidth="1"/>
    <col min="12809" max="13051" width="11.42578125" style="484"/>
    <col min="13052" max="13052" width="15.85546875" style="484" customWidth="1"/>
    <col min="13053" max="13061" width="11.42578125" style="484" customWidth="1"/>
    <col min="13062" max="13062" width="10.140625" style="484" customWidth="1"/>
    <col min="13063" max="13063" width="11.42578125" style="484" customWidth="1"/>
    <col min="13064" max="13064" width="9.42578125" style="484" customWidth="1"/>
    <col min="13065" max="13307" width="11.42578125" style="484"/>
    <col min="13308" max="13308" width="15.85546875" style="484" customWidth="1"/>
    <col min="13309" max="13317" width="11.42578125" style="484" customWidth="1"/>
    <col min="13318" max="13318" width="10.140625" style="484" customWidth="1"/>
    <col min="13319" max="13319" width="11.42578125" style="484" customWidth="1"/>
    <col min="13320" max="13320" width="9.42578125" style="484" customWidth="1"/>
    <col min="13321" max="13563" width="11.42578125" style="484"/>
    <col min="13564" max="13564" width="15.85546875" style="484" customWidth="1"/>
    <col min="13565" max="13573" width="11.42578125" style="484" customWidth="1"/>
    <col min="13574" max="13574" width="10.140625" style="484" customWidth="1"/>
    <col min="13575" max="13575" width="11.42578125" style="484" customWidth="1"/>
    <col min="13576" max="13576" width="9.42578125" style="484" customWidth="1"/>
    <col min="13577" max="13819" width="11.42578125" style="484"/>
    <col min="13820" max="13820" width="15.85546875" style="484" customWidth="1"/>
    <col min="13821" max="13829" width="11.42578125" style="484" customWidth="1"/>
    <col min="13830" max="13830" width="10.140625" style="484" customWidth="1"/>
    <col min="13831" max="13831" width="11.42578125" style="484" customWidth="1"/>
    <col min="13832" max="13832" width="9.42578125" style="484" customWidth="1"/>
    <col min="13833" max="14075" width="11.42578125" style="484"/>
    <col min="14076" max="14076" width="15.85546875" style="484" customWidth="1"/>
    <col min="14077" max="14085" width="11.42578125" style="484" customWidth="1"/>
    <col min="14086" max="14086" width="10.140625" style="484" customWidth="1"/>
    <col min="14087" max="14087" width="11.42578125" style="484" customWidth="1"/>
    <col min="14088" max="14088" width="9.42578125" style="484" customWidth="1"/>
    <col min="14089" max="14331" width="11.42578125" style="484"/>
    <col min="14332" max="14332" width="15.85546875" style="484" customWidth="1"/>
    <col min="14333" max="14341" width="11.42578125" style="484" customWidth="1"/>
    <col min="14342" max="14342" width="10.140625" style="484" customWidth="1"/>
    <col min="14343" max="14343" width="11.42578125" style="484" customWidth="1"/>
    <col min="14344" max="14344" width="9.42578125" style="484" customWidth="1"/>
    <col min="14345" max="14587" width="11.42578125" style="484"/>
    <col min="14588" max="14588" width="15.85546875" style="484" customWidth="1"/>
    <col min="14589" max="14597" width="11.42578125" style="484" customWidth="1"/>
    <col min="14598" max="14598" width="10.140625" style="484" customWidth="1"/>
    <col min="14599" max="14599" width="11.42578125" style="484" customWidth="1"/>
    <col min="14600" max="14600" width="9.42578125" style="484" customWidth="1"/>
    <col min="14601" max="14843" width="11.42578125" style="484"/>
    <col min="14844" max="14844" width="15.85546875" style="484" customWidth="1"/>
    <col min="14845" max="14853" width="11.42578125" style="484" customWidth="1"/>
    <col min="14854" max="14854" width="10.140625" style="484" customWidth="1"/>
    <col min="14855" max="14855" width="11.42578125" style="484" customWidth="1"/>
    <col min="14856" max="14856" width="9.42578125" style="484" customWidth="1"/>
    <col min="14857" max="15099" width="11.42578125" style="484"/>
    <col min="15100" max="15100" width="15.85546875" style="484" customWidth="1"/>
    <col min="15101" max="15109" width="11.42578125" style="484" customWidth="1"/>
    <col min="15110" max="15110" width="10.140625" style="484" customWidth="1"/>
    <col min="15111" max="15111" width="11.42578125" style="484" customWidth="1"/>
    <col min="15112" max="15112" width="9.42578125" style="484" customWidth="1"/>
    <col min="15113" max="15355" width="11.42578125" style="484"/>
    <col min="15356" max="15356" width="15.85546875" style="484" customWidth="1"/>
    <col min="15357" max="15365" width="11.42578125" style="484" customWidth="1"/>
    <col min="15366" max="15366" width="10.140625" style="484" customWidth="1"/>
    <col min="15367" max="15367" width="11.42578125" style="484" customWidth="1"/>
    <col min="15368" max="15368" width="9.42578125" style="484" customWidth="1"/>
    <col min="15369" max="15611" width="11.42578125" style="484"/>
    <col min="15612" max="15612" width="15.85546875" style="484" customWidth="1"/>
    <col min="15613" max="15621" width="11.42578125" style="484" customWidth="1"/>
    <col min="15622" max="15622" width="10.140625" style="484" customWidth="1"/>
    <col min="15623" max="15623" width="11.42578125" style="484" customWidth="1"/>
    <col min="15624" max="15624" width="9.42578125" style="484" customWidth="1"/>
    <col min="15625" max="15867" width="11.42578125" style="484"/>
    <col min="15868" max="15868" width="15.85546875" style="484" customWidth="1"/>
    <col min="15869" max="15877" width="11.42578125" style="484" customWidth="1"/>
    <col min="15878" max="15878" width="10.140625" style="484" customWidth="1"/>
    <col min="15879" max="15879" width="11.42578125" style="484" customWidth="1"/>
    <col min="15880" max="15880" width="9.42578125" style="484" customWidth="1"/>
    <col min="15881" max="16123" width="11.42578125" style="484"/>
    <col min="16124" max="16124" width="15.85546875" style="484" customWidth="1"/>
    <col min="16125" max="16133" width="11.42578125" style="484" customWidth="1"/>
    <col min="16134" max="16134" width="10.140625" style="484" customWidth="1"/>
    <col min="16135" max="16135" width="11.42578125" style="484" customWidth="1"/>
    <col min="16136" max="16136" width="9.42578125" style="484" customWidth="1"/>
    <col min="16137" max="16384" width="11.42578125" style="484"/>
  </cols>
  <sheetData>
    <row r="1" spans="1:14" ht="30.75" customHeight="1">
      <c r="A1" s="2219"/>
      <c r="B1" s="2217" t="s">
        <v>1315</v>
      </c>
      <c r="C1" s="2218">
        <v>28</v>
      </c>
      <c r="D1" s="2218" t="s">
        <v>1405</v>
      </c>
      <c r="E1" s="2217"/>
      <c r="F1" s="2217"/>
      <c r="G1" s="2217"/>
      <c r="H1" s="2217"/>
      <c r="I1" s="2217"/>
      <c r="J1" s="2217"/>
      <c r="K1" s="2217"/>
      <c r="L1" s="2217"/>
    </row>
    <row r="2" spans="1:14" ht="11.25" customHeight="1" thickBot="1">
      <c r="A2" s="620"/>
      <c r="B2" s="621"/>
      <c r="C2" s="621"/>
      <c r="D2" s="621"/>
      <c r="E2" s="621"/>
      <c r="F2" s="621"/>
      <c r="G2" s="621"/>
      <c r="H2" s="622"/>
      <c r="I2" s="622"/>
      <c r="J2" s="621"/>
      <c r="K2" s="621"/>
      <c r="L2" s="2542" t="s">
        <v>975</v>
      </c>
      <c r="M2" s="2542"/>
    </row>
    <row r="3" spans="1:14" ht="27" customHeight="1" thickTop="1" thickBot="1">
      <c r="A3" s="2359" t="s">
        <v>992</v>
      </c>
      <c r="B3" s="2543" t="s">
        <v>926</v>
      </c>
      <c r="C3" s="2544"/>
      <c r="D3" s="2545"/>
      <c r="E3" s="2543" t="s">
        <v>927</v>
      </c>
      <c r="F3" s="2544"/>
      <c r="G3" s="2545"/>
      <c r="H3" s="2543" t="s">
        <v>928</v>
      </c>
      <c r="I3" s="2544"/>
      <c r="J3" s="2545"/>
      <c r="K3" s="2543" t="s">
        <v>450</v>
      </c>
      <c r="L3" s="2544"/>
      <c r="M3" s="2546"/>
      <c r="N3" s="566"/>
    </row>
    <row r="4" spans="1:14" ht="20.100000000000001" customHeight="1" thickTop="1" thickBot="1">
      <c r="A4" s="636" t="s">
        <v>977</v>
      </c>
      <c r="B4" s="1532" t="s">
        <v>978</v>
      </c>
      <c r="C4" s="1532" t="s">
        <v>979</v>
      </c>
      <c r="D4" s="1532" t="s">
        <v>908</v>
      </c>
      <c r="E4" s="625" t="s">
        <v>981</v>
      </c>
      <c r="F4" s="625" t="s">
        <v>979</v>
      </c>
      <c r="G4" s="1532" t="s">
        <v>908</v>
      </c>
      <c r="H4" s="625" t="s">
        <v>978</v>
      </c>
      <c r="I4" s="625" t="s">
        <v>980</v>
      </c>
      <c r="J4" s="625" t="s">
        <v>908</v>
      </c>
      <c r="K4" s="625" t="s">
        <v>981</v>
      </c>
      <c r="L4" s="625" t="s">
        <v>980</v>
      </c>
      <c r="M4" s="1450" t="s">
        <v>908</v>
      </c>
    </row>
    <row r="5" spans="1:14" ht="20.100000000000001" customHeight="1">
      <c r="A5" s="637">
        <v>1991</v>
      </c>
      <c r="B5" s="638">
        <v>50</v>
      </c>
      <c r="C5" s="639">
        <v>3.1070000000000002</v>
      </c>
      <c r="D5" s="640">
        <v>135</v>
      </c>
      <c r="E5" s="641">
        <v>296</v>
      </c>
      <c r="F5" s="642">
        <v>17.664999999999999</v>
      </c>
      <c r="G5" s="640">
        <v>2795</v>
      </c>
      <c r="H5" s="641">
        <v>874</v>
      </c>
      <c r="I5" s="642">
        <v>13.356999999999999</v>
      </c>
      <c r="J5" s="640" t="s">
        <v>212</v>
      </c>
      <c r="K5" s="641">
        <v>1220</v>
      </c>
      <c r="L5" s="642">
        <f t="shared" ref="L5:L27" si="0">C5+F5+I5</f>
        <v>34.128999999999998</v>
      </c>
      <c r="M5" s="643">
        <v>2930</v>
      </c>
    </row>
    <row r="6" spans="1:14" ht="20.100000000000001" customHeight="1">
      <c r="A6" s="637">
        <v>1992</v>
      </c>
      <c r="B6" s="638">
        <v>37</v>
      </c>
      <c r="C6" s="639">
        <v>2.0059999999999998</v>
      </c>
      <c r="D6" s="640">
        <v>131</v>
      </c>
      <c r="E6" s="641">
        <v>103</v>
      </c>
      <c r="F6" s="642">
        <v>6.6669999999999998</v>
      </c>
      <c r="G6" s="640">
        <v>694</v>
      </c>
      <c r="H6" s="641">
        <v>422</v>
      </c>
      <c r="I6" s="642">
        <v>2.96</v>
      </c>
      <c r="J6" s="640" t="s">
        <v>212</v>
      </c>
      <c r="K6" s="641">
        <v>562</v>
      </c>
      <c r="L6" s="642">
        <f t="shared" si="0"/>
        <v>11.632999999999999</v>
      </c>
      <c r="M6" s="643">
        <v>825</v>
      </c>
    </row>
    <row r="7" spans="1:14" ht="20.100000000000001" customHeight="1">
      <c r="A7" s="637">
        <v>1993</v>
      </c>
      <c r="B7" s="638">
        <v>76</v>
      </c>
      <c r="C7" s="639">
        <v>6.4909999999999997</v>
      </c>
      <c r="D7" s="640">
        <v>297</v>
      </c>
      <c r="E7" s="641">
        <v>183</v>
      </c>
      <c r="F7" s="642">
        <v>9.6999999999999993</v>
      </c>
      <c r="G7" s="640">
        <v>1246</v>
      </c>
      <c r="H7" s="641">
        <v>500</v>
      </c>
      <c r="I7" s="642">
        <v>10.1</v>
      </c>
      <c r="J7" s="640">
        <v>2520</v>
      </c>
      <c r="K7" s="641">
        <v>759</v>
      </c>
      <c r="L7" s="642">
        <f t="shared" si="0"/>
        <v>26.290999999999997</v>
      </c>
      <c r="M7" s="643">
        <v>4063</v>
      </c>
    </row>
    <row r="8" spans="1:14" ht="20.100000000000001" customHeight="1">
      <c r="A8" s="637">
        <v>1994</v>
      </c>
      <c r="B8" s="638">
        <v>41</v>
      </c>
      <c r="C8" s="639">
        <v>2.4590000000000001</v>
      </c>
      <c r="D8" s="640">
        <v>89</v>
      </c>
      <c r="E8" s="641">
        <v>143</v>
      </c>
      <c r="F8" s="642">
        <v>9.5</v>
      </c>
      <c r="G8" s="640">
        <v>1121</v>
      </c>
      <c r="H8" s="641">
        <v>707</v>
      </c>
      <c r="I8" s="642">
        <v>14.7</v>
      </c>
      <c r="J8" s="640">
        <v>3011</v>
      </c>
      <c r="K8" s="641">
        <v>891</v>
      </c>
      <c r="L8" s="642">
        <f t="shared" si="0"/>
        <v>26.658999999999999</v>
      </c>
      <c r="M8" s="643">
        <v>4221</v>
      </c>
    </row>
    <row r="9" spans="1:14" ht="20.100000000000001" customHeight="1">
      <c r="A9" s="637">
        <v>1995</v>
      </c>
      <c r="B9" s="638">
        <v>33</v>
      </c>
      <c r="C9" s="639">
        <v>2.0569999999999999</v>
      </c>
      <c r="D9" s="640">
        <v>48</v>
      </c>
      <c r="E9" s="641">
        <v>151</v>
      </c>
      <c r="F9" s="642">
        <v>8.6</v>
      </c>
      <c r="G9" s="640">
        <v>1137</v>
      </c>
      <c r="H9" s="641">
        <v>917</v>
      </c>
      <c r="I9" s="642">
        <v>27.1</v>
      </c>
      <c r="J9" s="640">
        <v>4524</v>
      </c>
      <c r="K9" s="641">
        <v>1101</v>
      </c>
      <c r="L9" s="642">
        <f t="shared" si="0"/>
        <v>37.757000000000005</v>
      </c>
      <c r="M9" s="643">
        <v>5709</v>
      </c>
    </row>
    <row r="10" spans="1:14" ht="20.100000000000001" customHeight="1">
      <c r="A10" s="637">
        <v>1996</v>
      </c>
      <c r="B10" s="638">
        <v>33</v>
      </c>
      <c r="C10" s="639">
        <v>1.5149999999999999</v>
      </c>
      <c r="D10" s="640">
        <v>38</v>
      </c>
      <c r="E10" s="641">
        <v>149</v>
      </c>
      <c r="F10" s="642">
        <v>7.3</v>
      </c>
      <c r="G10" s="640">
        <v>789</v>
      </c>
      <c r="H10" s="641">
        <v>307</v>
      </c>
      <c r="I10" s="642">
        <v>10.3</v>
      </c>
      <c r="J10" s="640">
        <v>1255</v>
      </c>
      <c r="K10" s="641">
        <v>489</v>
      </c>
      <c r="L10" s="642">
        <f t="shared" si="0"/>
        <v>19.115000000000002</v>
      </c>
      <c r="M10" s="643">
        <v>2082</v>
      </c>
    </row>
    <row r="11" spans="1:14" ht="20.100000000000001" customHeight="1">
      <c r="A11" s="637">
        <v>1997</v>
      </c>
      <c r="B11" s="638">
        <v>52</v>
      </c>
      <c r="C11" s="639">
        <v>2.0790000000000002</v>
      </c>
      <c r="D11" s="640">
        <v>67</v>
      </c>
      <c r="E11" s="641">
        <v>140</v>
      </c>
      <c r="F11" s="642">
        <v>7.7</v>
      </c>
      <c r="G11" s="640">
        <v>763</v>
      </c>
      <c r="H11" s="641">
        <v>153</v>
      </c>
      <c r="I11" s="642">
        <v>5.8</v>
      </c>
      <c r="J11" s="640">
        <v>708</v>
      </c>
      <c r="K11" s="641">
        <v>345</v>
      </c>
      <c r="L11" s="642">
        <f t="shared" si="0"/>
        <v>15.579000000000001</v>
      </c>
      <c r="M11" s="643">
        <v>1538</v>
      </c>
    </row>
    <row r="12" spans="1:14" ht="20.100000000000001" customHeight="1">
      <c r="A12" s="637">
        <v>1998</v>
      </c>
      <c r="B12" s="638">
        <v>74</v>
      </c>
      <c r="C12" s="639">
        <v>4.0510000000000002</v>
      </c>
      <c r="D12" s="640">
        <v>113</v>
      </c>
      <c r="E12" s="641">
        <v>99</v>
      </c>
      <c r="F12" s="642">
        <v>8</v>
      </c>
      <c r="G12" s="640">
        <v>721</v>
      </c>
      <c r="H12" s="641">
        <v>150</v>
      </c>
      <c r="I12" s="642">
        <v>5.2</v>
      </c>
      <c r="J12" s="640">
        <v>569</v>
      </c>
      <c r="K12" s="641">
        <v>323</v>
      </c>
      <c r="L12" s="642">
        <f t="shared" si="0"/>
        <v>17.251000000000001</v>
      </c>
      <c r="M12" s="643">
        <v>1403</v>
      </c>
    </row>
    <row r="13" spans="1:14" ht="20.100000000000001" customHeight="1">
      <c r="A13" s="637">
        <v>1999</v>
      </c>
      <c r="B13" s="638">
        <v>66</v>
      </c>
      <c r="C13" s="639">
        <v>1.778</v>
      </c>
      <c r="D13" s="640">
        <v>72</v>
      </c>
      <c r="E13" s="641">
        <v>122</v>
      </c>
      <c r="F13" s="642">
        <v>6.915</v>
      </c>
      <c r="G13" s="640">
        <v>856</v>
      </c>
      <c r="H13" s="641">
        <v>152</v>
      </c>
      <c r="I13" s="642">
        <v>4.2329999999999997</v>
      </c>
      <c r="J13" s="640">
        <v>606</v>
      </c>
      <c r="K13" s="641">
        <v>340</v>
      </c>
      <c r="L13" s="642">
        <f t="shared" si="0"/>
        <v>12.925999999999998</v>
      </c>
      <c r="M13" s="643">
        <v>1534</v>
      </c>
    </row>
    <row r="14" spans="1:14" ht="20.100000000000001" customHeight="1">
      <c r="A14" s="637">
        <v>2000</v>
      </c>
      <c r="B14" s="638">
        <v>62</v>
      </c>
      <c r="C14" s="639">
        <v>4.0010000000000003</v>
      </c>
      <c r="D14" s="640">
        <v>75</v>
      </c>
      <c r="E14" s="641">
        <v>98</v>
      </c>
      <c r="F14" s="642">
        <v>4.4290000000000003</v>
      </c>
      <c r="G14" s="640">
        <v>589</v>
      </c>
      <c r="H14" s="641">
        <v>141</v>
      </c>
      <c r="I14" s="642">
        <v>6.2149999999999999</v>
      </c>
      <c r="J14" s="640">
        <v>663</v>
      </c>
      <c r="K14" s="641">
        <v>301</v>
      </c>
      <c r="L14" s="642">
        <f t="shared" si="0"/>
        <v>14.645</v>
      </c>
      <c r="M14" s="643">
        <v>1327</v>
      </c>
    </row>
    <row r="15" spans="1:14" ht="20.100000000000001" customHeight="1">
      <c r="A15" s="637">
        <v>2001</v>
      </c>
      <c r="B15" s="638">
        <v>46</v>
      </c>
      <c r="C15" s="639">
        <v>3.145</v>
      </c>
      <c r="D15" s="640">
        <v>56</v>
      </c>
      <c r="E15" s="641">
        <v>91</v>
      </c>
      <c r="F15" s="642">
        <v>3.07</v>
      </c>
      <c r="G15" s="640">
        <v>676</v>
      </c>
      <c r="H15" s="641">
        <v>168</v>
      </c>
      <c r="I15" s="642">
        <v>6.1369999999999996</v>
      </c>
      <c r="J15" s="640">
        <v>865</v>
      </c>
      <c r="K15" s="641">
        <v>305</v>
      </c>
      <c r="L15" s="642">
        <f t="shared" si="0"/>
        <v>12.352</v>
      </c>
      <c r="M15" s="643">
        <v>1597</v>
      </c>
    </row>
    <row r="16" spans="1:14" ht="20.100000000000001" customHeight="1">
      <c r="A16" s="637">
        <v>2002</v>
      </c>
      <c r="B16" s="638">
        <v>47</v>
      </c>
      <c r="C16" s="639">
        <v>2.8719999999999999</v>
      </c>
      <c r="D16" s="640">
        <v>49</v>
      </c>
      <c r="E16" s="641">
        <v>78</v>
      </c>
      <c r="F16" s="642">
        <v>3.2650000000000001</v>
      </c>
      <c r="G16" s="640">
        <v>476</v>
      </c>
      <c r="H16" s="641">
        <v>239</v>
      </c>
      <c r="I16" s="642">
        <v>8.4130000000000003</v>
      </c>
      <c r="J16" s="640">
        <v>1210</v>
      </c>
      <c r="K16" s="641">
        <v>364</v>
      </c>
      <c r="L16" s="642">
        <f t="shared" si="0"/>
        <v>14.55</v>
      </c>
      <c r="M16" s="643">
        <v>1735</v>
      </c>
    </row>
    <row r="17" spans="1:16" ht="20.100000000000001" customHeight="1">
      <c r="A17" s="637">
        <v>2003</v>
      </c>
      <c r="B17" s="638">
        <v>72</v>
      </c>
      <c r="C17" s="639">
        <v>6.6150000000000002</v>
      </c>
      <c r="D17" s="640">
        <v>112</v>
      </c>
      <c r="E17" s="641">
        <v>96</v>
      </c>
      <c r="F17" s="642">
        <v>5.0510000000000002</v>
      </c>
      <c r="G17" s="640">
        <v>557</v>
      </c>
      <c r="H17" s="641">
        <v>214</v>
      </c>
      <c r="I17" s="642">
        <v>7.2169999999999996</v>
      </c>
      <c r="J17" s="640">
        <v>847</v>
      </c>
      <c r="K17" s="641">
        <v>382</v>
      </c>
      <c r="L17" s="642">
        <f t="shared" si="0"/>
        <v>18.882999999999999</v>
      </c>
      <c r="M17" s="643">
        <v>1516</v>
      </c>
    </row>
    <row r="18" spans="1:16" ht="20.100000000000001" customHeight="1">
      <c r="A18" s="637">
        <v>2004</v>
      </c>
      <c r="B18" s="638">
        <v>39</v>
      </c>
      <c r="C18" s="639">
        <v>2.0739999999999998</v>
      </c>
      <c r="D18" s="640">
        <v>47</v>
      </c>
      <c r="E18" s="641">
        <v>105</v>
      </c>
      <c r="F18" s="642">
        <v>6.851</v>
      </c>
      <c r="G18" s="640">
        <v>786</v>
      </c>
      <c r="H18" s="641">
        <v>178</v>
      </c>
      <c r="I18" s="642">
        <v>5.18</v>
      </c>
      <c r="J18" s="640">
        <v>619</v>
      </c>
      <c r="K18" s="641">
        <v>322</v>
      </c>
      <c r="L18" s="642">
        <f t="shared" si="0"/>
        <v>14.105</v>
      </c>
      <c r="M18" s="643">
        <v>1452</v>
      </c>
    </row>
    <row r="19" spans="1:16" ht="20.100000000000001" customHeight="1">
      <c r="A19" s="637">
        <v>2005</v>
      </c>
      <c r="B19" s="638">
        <v>47</v>
      </c>
      <c r="C19" s="639">
        <v>4.3410000000000002</v>
      </c>
      <c r="D19" s="640">
        <v>94</v>
      </c>
      <c r="E19" s="641">
        <v>102</v>
      </c>
      <c r="F19" s="642">
        <v>7.6360000000000001</v>
      </c>
      <c r="G19" s="640">
        <v>659</v>
      </c>
      <c r="H19" s="641">
        <v>208</v>
      </c>
      <c r="I19" s="642">
        <v>6.2359999999999998</v>
      </c>
      <c r="J19" s="640">
        <v>671</v>
      </c>
      <c r="K19" s="641">
        <v>357</v>
      </c>
      <c r="L19" s="642">
        <f t="shared" si="0"/>
        <v>18.213000000000001</v>
      </c>
      <c r="M19" s="643">
        <v>1424</v>
      </c>
    </row>
    <row r="20" spans="1:16" ht="20.100000000000001" customHeight="1">
      <c r="A20" s="637">
        <v>2006</v>
      </c>
      <c r="B20" s="638">
        <v>66</v>
      </c>
      <c r="C20" s="639">
        <v>5.6479999999999997</v>
      </c>
      <c r="D20" s="640">
        <v>112</v>
      </c>
      <c r="E20" s="641">
        <v>95</v>
      </c>
      <c r="F20" s="642">
        <v>5.0650000000000004</v>
      </c>
      <c r="G20" s="640">
        <v>566</v>
      </c>
      <c r="H20" s="641">
        <v>310</v>
      </c>
      <c r="I20" s="642">
        <v>8.8179999999999996</v>
      </c>
      <c r="J20" s="640">
        <v>717</v>
      </c>
      <c r="K20" s="641">
        <v>471</v>
      </c>
      <c r="L20" s="642">
        <f t="shared" si="0"/>
        <v>19.530999999999999</v>
      </c>
      <c r="M20" s="643">
        <v>1395</v>
      </c>
    </row>
    <row r="21" spans="1:16" ht="20.100000000000001" customHeight="1">
      <c r="A21" s="637">
        <v>2007</v>
      </c>
      <c r="B21" s="644">
        <v>100</v>
      </c>
      <c r="C21" s="645">
        <v>6.92</v>
      </c>
      <c r="D21" s="646">
        <v>145</v>
      </c>
      <c r="E21" s="647">
        <v>83</v>
      </c>
      <c r="F21" s="648">
        <v>7.3029999999999999</v>
      </c>
      <c r="G21" s="646">
        <v>550</v>
      </c>
      <c r="H21" s="647">
        <v>447</v>
      </c>
      <c r="I21" s="648">
        <v>12.118</v>
      </c>
      <c r="J21" s="646">
        <v>1017</v>
      </c>
      <c r="K21" s="647">
        <v>630</v>
      </c>
      <c r="L21" s="642">
        <f t="shared" si="0"/>
        <v>26.341000000000001</v>
      </c>
      <c r="M21" s="649">
        <v>1712</v>
      </c>
    </row>
    <row r="22" spans="1:16" ht="20.100000000000001" customHeight="1">
      <c r="A22" s="637">
        <v>2008</v>
      </c>
      <c r="B22" s="644">
        <v>118</v>
      </c>
      <c r="C22" s="645">
        <v>8.9879999999999995</v>
      </c>
      <c r="D22" s="646">
        <v>148</v>
      </c>
      <c r="E22" s="647">
        <v>70</v>
      </c>
      <c r="F22" s="648">
        <v>5.2270000000000003</v>
      </c>
      <c r="G22" s="646">
        <v>551</v>
      </c>
      <c r="H22" s="647">
        <v>494</v>
      </c>
      <c r="I22" s="648">
        <v>14.874000000000001</v>
      </c>
      <c r="J22" s="646">
        <v>1169</v>
      </c>
      <c r="K22" s="647">
        <v>682</v>
      </c>
      <c r="L22" s="642">
        <f t="shared" si="0"/>
        <v>29.088999999999999</v>
      </c>
      <c r="M22" s="649">
        <v>1868</v>
      </c>
    </row>
    <row r="23" spans="1:16" ht="20.100000000000001" customHeight="1">
      <c r="A23" s="637">
        <v>2009</v>
      </c>
      <c r="B23" s="644">
        <v>118</v>
      </c>
      <c r="C23" s="648">
        <v>11.53</v>
      </c>
      <c r="D23" s="646">
        <v>198</v>
      </c>
      <c r="E23" s="647">
        <v>101</v>
      </c>
      <c r="F23" s="648">
        <v>7.1959999999999997</v>
      </c>
      <c r="G23" s="646">
        <v>586</v>
      </c>
      <c r="H23" s="647">
        <v>612</v>
      </c>
      <c r="I23" s="648">
        <v>18.763000000000002</v>
      </c>
      <c r="J23" s="646">
        <v>1441</v>
      </c>
      <c r="K23" s="647">
        <v>831</v>
      </c>
      <c r="L23" s="642">
        <f t="shared" si="0"/>
        <v>37.489000000000004</v>
      </c>
      <c r="M23" s="649">
        <v>2225</v>
      </c>
    </row>
    <row r="24" spans="1:16" ht="20.100000000000001" customHeight="1">
      <c r="A24" s="637">
        <v>2010</v>
      </c>
      <c r="B24" s="644">
        <v>115</v>
      </c>
      <c r="C24" s="648">
        <v>14.013999999999999</v>
      </c>
      <c r="D24" s="646">
        <v>177</v>
      </c>
      <c r="E24" s="647">
        <v>101</v>
      </c>
      <c r="F24" s="648">
        <v>5.9969999999999999</v>
      </c>
      <c r="G24" s="646">
        <v>622</v>
      </c>
      <c r="H24" s="647">
        <v>684</v>
      </c>
      <c r="I24" s="648">
        <v>22.151</v>
      </c>
      <c r="J24" s="646">
        <v>1649</v>
      </c>
      <c r="K24" s="647">
        <v>900</v>
      </c>
      <c r="L24" s="642">
        <f t="shared" si="0"/>
        <v>42.161999999999999</v>
      </c>
      <c r="M24" s="649">
        <v>2448</v>
      </c>
    </row>
    <row r="25" spans="1:16" ht="20.100000000000001" customHeight="1">
      <c r="A25" s="637">
        <v>2011</v>
      </c>
      <c r="B25" s="644">
        <v>85</v>
      </c>
      <c r="C25" s="648">
        <v>10.61</v>
      </c>
      <c r="D25" s="646">
        <v>158</v>
      </c>
      <c r="E25" s="647">
        <v>121</v>
      </c>
      <c r="F25" s="648">
        <v>9.3059999999999992</v>
      </c>
      <c r="G25" s="646">
        <v>764</v>
      </c>
      <c r="H25" s="647">
        <v>971</v>
      </c>
      <c r="I25" s="648">
        <v>28.279</v>
      </c>
      <c r="J25" s="646">
        <v>1791</v>
      </c>
      <c r="K25" s="647">
        <v>1177</v>
      </c>
      <c r="L25" s="642">
        <f t="shared" si="0"/>
        <v>48.194999999999993</v>
      </c>
      <c r="M25" s="649">
        <v>2713</v>
      </c>
    </row>
    <row r="26" spans="1:16" ht="17.25" customHeight="1">
      <c r="A26" s="637">
        <v>2012</v>
      </c>
      <c r="B26" s="644">
        <v>94</v>
      </c>
      <c r="C26" s="648">
        <v>10.872</v>
      </c>
      <c r="D26" s="646">
        <v>138</v>
      </c>
      <c r="E26" s="647">
        <v>157</v>
      </c>
      <c r="F26" s="648">
        <v>21.974</v>
      </c>
      <c r="G26" s="646">
        <v>1023</v>
      </c>
      <c r="H26" s="647">
        <v>2173</v>
      </c>
      <c r="I26" s="648">
        <v>58.707000000000001</v>
      </c>
      <c r="J26" s="646">
        <v>3317</v>
      </c>
      <c r="K26" s="647">
        <v>2424</v>
      </c>
      <c r="L26" s="642">
        <f t="shared" si="0"/>
        <v>91.552999999999997</v>
      </c>
      <c r="M26" s="649">
        <v>4478</v>
      </c>
    </row>
    <row r="27" spans="1:16" ht="17.25" customHeight="1">
      <c r="A27" s="1470">
        <v>2013</v>
      </c>
      <c r="B27" s="1471">
        <v>81</v>
      </c>
      <c r="C27" s="1472">
        <v>7.6849999999999996</v>
      </c>
      <c r="D27" s="1473">
        <v>98</v>
      </c>
      <c r="E27" s="1474">
        <v>110</v>
      </c>
      <c r="F27" s="1472">
        <v>19.307504000000002</v>
      </c>
      <c r="G27" s="1473">
        <v>600</v>
      </c>
      <c r="H27" s="1474">
        <v>1829</v>
      </c>
      <c r="I27" s="1472">
        <v>57.278713000000003</v>
      </c>
      <c r="J27" s="1473">
        <v>3507</v>
      </c>
      <c r="K27" s="1474">
        <f>B27+E27+H27</f>
        <v>2020</v>
      </c>
      <c r="L27" s="642">
        <f t="shared" si="0"/>
        <v>84.271217000000007</v>
      </c>
      <c r="M27" s="1475">
        <f>D27+G27+J27</f>
        <v>4205</v>
      </c>
      <c r="P27" s="605"/>
    </row>
    <row r="28" spans="1:16" ht="15.75" customHeight="1">
      <c r="A28" s="1470">
        <v>2014</v>
      </c>
      <c r="B28" s="1471">
        <v>75</v>
      </c>
      <c r="C28" s="1472">
        <v>17.335999999999999</v>
      </c>
      <c r="D28" s="1473">
        <v>126</v>
      </c>
      <c r="E28" s="1474">
        <v>128</v>
      </c>
      <c r="F28" s="1472">
        <v>30.563746999999999</v>
      </c>
      <c r="G28" s="1473">
        <v>886</v>
      </c>
      <c r="H28" s="1474">
        <v>2750</v>
      </c>
      <c r="I28" s="1472">
        <v>109.769729</v>
      </c>
      <c r="J28" s="1473">
        <v>4898</v>
      </c>
      <c r="K28" s="1474">
        <f>B28+E28+H28</f>
        <v>2953</v>
      </c>
      <c r="L28" s="642">
        <f t="shared" ref="L28" si="1">C28+F28+I28</f>
        <v>157.669476</v>
      </c>
      <c r="M28" s="1475">
        <f>D28+G28+J28</f>
        <v>5910</v>
      </c>
    </row>
    <row r="29" spans="1:16" s="2366" customFormat="1" ht="24.75" customHeight="1" thickBot="1">
      <c r="A29" s="2360" t="s">
        <v>450</v>
      </c>
      <c r="B29" s="2361">
        <f t="shared" ref="B29:I29" si="2">SUM(B5:B28)</f>
        <v>1627</v>
      </c>
      <c r="C29" s="2362">
        <f t="shared" si="2"/>
        <v>142.19400000000002</v>
      </c>
      <c r="D29" s="2363">
        <f t="shared" si="2"/>
        <v>2723</v>
      </c>
      <c r="E29" s="2364">
        <f t="shared" si="2"/>
        <v>2922</v>
      </c>
      <c r="F29" s="2362">
        <f t="shared" si="2"/>
        <v>224.288251</v>
      </c>
      <c r="G29" s="2363">
        <f t="shared" si="2"/>
        <v>20013</v>
      </c>
      <c r="H29" s="2364">
        <f t="shared" si="2"/>
        <v>15600</v>
      </c>
      <c r="I29" s="2362">
        <f t="shared" si="2"/>
        <v>463.90644199999997</v>
      </c>
      <c r="J29" s="2363">
        <f>SUM(J8:J28)</f>
        <v>35054</v>
      </c>
      <c r="K29" s="2364">
        <f>SUM(K5:K28)</f>
        <v>20149</v>
      </c>
      <c r="L29" s="2362">
        <f>C29+F29+I29+0.001</f>
        <v>830.38969299999997</v>
      </c>
      <c r="M29" s="2365">
        <f>SUM(M5:M28)</f>
        <v>60310</v>
      </c>
      <c r="N29" s="2366">
        <f>K29/24</f>
        <v>839.54166666666663</v>
      </c>
    </row>
    <row r="30" spans="1:16" ht="13.5" thickTop="1">
      <c r="A30" s="2540" t="s">
        <v>993</v>
      </c>
      <c r="B30" s="2540"/>
      <c r="C30" s="2540"/>
      <c r="D30" s="2540"/>
      <c r="E30" s="650"/>
      <c r="F30" s="650"/>
      <c r="G30" s="650"/>
      <c r="H30" s="650"/>
      <c r="I30" s="650"/>
      <c r="J30" s="650"/>
      <c r="K30" s="650"/>
      <c r="L30" s="650"/>
      <c r="M30" s="650"/>
    </row>
    <row r="31" spans="1:16">
      <c r="A31" s="2541" t="s">
        <v>994</v>
      </c>
      <c r="B31" s="2541"/>
      <c r="C31" s="2541"/>
      <c r="D31" s="2541"/>
      <c r="E31" s="650"/>
      <c r="F31" s="650"/>
      <c r="G31" s="650"/>
      <c r="H31" s="650"/>
      <c r="I31" s="650"/>
      <c r="J31" s="650"/>
      <c r="K31" s="650"/>
      <c r="L31" s="650"/>
      <c r="M31" s="650"/>
    </row>
    <row r="32" spans="1:16" ht="30" customHeight="1">
      <c r="A32" s="2220">
        <v>73</v>
      </c>
      <c r="B32" s="651"/>
      <c r="C32" s="650"/>
      <c r="D32" s="650"/>
      <c r="E32" s="650"/>
      <c r="F32" s="650"/>
      <c r="G32" s="650"/>
      <c r="H32" s="650"/>
      <c r="I32" s="650"/>
      <c r="J32" s="650"/>
      <c r="K32" s="650"/>
      <c r="L32" s="1855"/>
      <c r="N32" s="1854"/>
    </row>
    <row r="36" spans="2:3">
      <c r="B36" s="633" t="s">
        <v>769</v>
      </c>
      <c r="C36" s="484">
        <v>1627</v>
      </c>
    </row>
    <row r="37" spans="2:3">
      <c r="B37" s="633" t="s">
        <v>989</v>
      </c>
      <c r="C37" s="484">
        <v>2922</v>
      </c>
    </row>
    <row r="38" spans="2:3">
      <c r="B38" s="633" t="s">
        <v>900</v>
      </c>
      <c r="C38" s="484">
        <v>15600</v>
      </c>
    </row>
  </sheetData>
  <mergeCells count="7">
    <mergeCell ref="A30:D30"/>
    <mergeCell ref="A31:D31"/>
    <mergeCell ref="L2:M2"/>
    <mergeCell ref="B3:D3"/>
    <mergeCell ref="E3:G3"/>
    <mergeCell ref="H3:J3"/>
    <mergeCell ref="K3:M3"/>
  </mergeCells>
  <printOptions horizontalCentered="1" verticalCentered="1"/>
  <pageMargins left="0.78740157480314965" right="0" top="0.17" bottom="0.63749999999999996" header="0.17" footer="0.72"/>
  <pageSetup paperSize="9"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N22"/>
  <sheetViews>
    <sheetView topLeftCell="A4" workbookViewId="0">
      <selection activeCell="I24" sqref="I24"/>
    </sheetView>
  </sheetViews>
  <sheetFormatPr baseColWidth="10" defaultColWidth="11.42578125" defaultRowHeight="12.75"/>
  <cols>
    <col min="1" max="1" width="14.42578125" style="19" customWidth="1"/>
    <col min="2" max="2" width="13.28515625" style="19" customWidth="1"/>
    <col min="3" max="3" width="12.42578125" style="19" customWidth="1"/>
    <col min="4" max="4" width="13.42578125" style="19" customWidth="1"/>
    <col min="5" max="5" width="13.85546875" style="19" customWidth="1"/>
    <col min="6" max="6" width="13" style="19" customWidth="1"/>
    <col min="7" max="7" width="15.42578125" style="19" customWidth="1"/>
    <col min="8" max="8" width="13.28515625" style="19" customWidth="1"/>
    <col min="9" max="9" width="11.85546875" style="19" customWidth="1"/>
    <col min="10" max="10" width="13.7109375" style="19" customWidth="1"/>
    <col min="11" max="11" width="14.42578125" style="19" customWidth="1"/>
    <col min="12" max="12" width="12.28515625" style="19" customWidth="1"/>
    <col min="13" max="13" width="13" style="19" customWidth="1"/>
    <col min="14" max="14" width="15.28515625" style="19" customWidth="1"/>
    <col min="15" max="255" width="11.42578125" style="19"/>
    <col min="256" max="256" width="17.85546875" style="19" customWidth="1"/>
    <col min="257" max="257" width="10.42578125" style="19" customWidth="1"/>
    <col min="258" max="258" width="12.42578125" style="19" customWidth="1"/>
    <col min="259" max="259" width="9.28515625" style="19" customWidth="1"/>
    <col min="260" max="260" width="10" style="19" customWidth="1"/>
    <col min="261" max="261" width="9.42578125" style="19" customWidth="1"/>
    <col min="262" max="262" width="8.42578125" style="19" customWidth="1"/>
    <col min="263" max="263" width="9.7109375" style="19" customWidth="1"/>
    <col min="264" max="264" width="9.140625" style="19" customWidth="1"/>
    <col min="265" max="265" width="12.7109375" style="19" customWidth="1"/>
    <col min="266" max="266" width="13.7109375" style="19" customWidth="1"/>
    <col min="267" max="267" width="14.85546875" style="19" customWidth="1"/>
    <col min="268" max="268" width="13.140625" style="19" customWidth="1"/>
    <col min="269" max="269" width="15.28515625" style="19" customWidth="1"/>
    <col min="270" max="511" width="11.42578125" style="19"/>
    <col min="512" max="512" width="17.85546875" style="19" customWidth="1"/>
    <col min="513" max="513" width="10.42578125" style="19" customWidth="1"/>
    <col min="514" max="514" width="12.42578125" style="19" customWidth="1"/>
    <col min="515" max="515" width="9.28515625" style="19" customWidth="1"/>
    <col min="516" max="516" width="10" style="19" customWidth="1"/>
    <col min="517" max="517" width="9.42578125" style="19" customWidth="1"/>
    <col min="518" max="518" width="8.42578125" style="19" customWidth="1"/>
    <col min="519" max="519" width="9.7109375" style="19" customWidth="1"/>
    <col min="520" max="520" width="9.140625" style="19" customWidth="1"/>
    <col min="521" max="521" width="12.7109375" style="19" customWidth="1"/>
    <col min="522" max="522" width="13.7109375" style="19" customWidth="1"/>
    <col min="523" max="523" width="14.85546875" style="19" customWidth="1"/>
    <col min="524" max="524" width="13.140625" style="19" customWidth="1"/>
    <col min="525" max="525" width="15.28515625" style="19" customWidth="1"/>
    <col min="526" max="767" width="11.42578125" style="19"/>
    <col min="768" max="768" width="17.85546875" style="19" customWidth="1"/>
    <col min="769" max="769" width="10.42578125" style="19" customWidth="1"/>
    <col min="770" max="770" width="12.42578125" style="19" customWidth="1"/>
    <col min="771" max="771" width="9.28515625" style="19" customWidth="1"/>
    <col min="772" max="772" width="10" style="19" customWidth="1"/>
    <col min="773" max="773" width="9.42578125" style="19" customWidth="1"/>
    <col min="774" max="774" width="8.42578125" style="19" customWidth="1"/>
    <col min="775" max="775" width="9.7109375" style="19" customWidth="1"/>
    <col min="776" max="776" width="9.140625" style="19" customWidth="1"/>
    <col min="777" max="777" width="12.7109375" style="19" customWidth="1"/>
    <col min="778" max="778" width="13.7109375" style="19" customWidth="1"/>
    <col min="779" max="779" width="14.85546875" style="19" customWidth="1"/>
    <col min="780" max="780" width="13.140625" style="19" customWidth="1"/>
    <col min="781" max="781" width="15.28515625" style="19" customWidth="1"/>
    <col min="782" max="1023" width="11.42578125" style="19"/>
    <col min="1024" max="1024" width="17.85546875" style="19" customWidth="1"/>
    <col min="1025" max="1025" width="10.42578125" style="19" customWidth="1"/>
    <col min="1026" max="1026" width="12.42578125" style="19" customWidth="1"/>
    <col min="1027" max="1027" width="9.28515625" style="19" customWidth="1"/>
    <col min="1028" max="1028" width="10" style="19" customWidth="1"/>
    <col min="1029" max="1029" width="9.42578125" style="19" customWidth="1"/>
    <col min="1030" max="1030" width="8.42578125" style="19" customWidth="1"/>
    <col min="1031" max="1031" width="9.7109375" style="19" customWidth="1"/>
    <col min="1032" max="1032" width="9.140625" style="19" customWidth="1"/>
    <col min="1033" max="1033" width="12.7109375" style="19" customWidth="1"/>
    <col min="1034" max="1034" width="13.7109375" style="19" customWidth="1"/>
    <col min="1035" max="1035" width="14.85546875" style="19" customWidth="1"/>
    <col min="1036" max="1036" width="13.140625" style="19" customWidth="1"/>
    <col min="1037" max="1037" width="15.28515625" style="19" customWidth="1"/>
    <col min="1038" max="1279" width="11.42578125" style="19"/>
    <col min="1280" max="1280" width="17.85546875" style="19" customWidth="1"/>
    <col min="1281" max="1281" width="10.42578125" style="19" customWidth="1"/>
    <col min="1282" max="1282" width="12.42578125" style="19" customWidth="1"/>
    <col min="1283" max="1283" width="9.28515625" style="19" customWidth="1"/>
    <col min="1284" max="1284" width="10" style="19" customWidth="1"/>
    <col min="1285" max="1285" width="9.42578125" style="19" customWidth="1"/>
    <col min="1286" max="1286" width="8.42578125" style="19" customWidth="1"/>
    <col min="1287" max="1287" width="9.7109375" style="19" customWidth="1"/>
    <col min="1288" max="1288" width="9.140625" style="19" customWidth="1"/>
    <col min="1289" max="1289" width="12.7109375" style="19" customWidth="1"/>
    <col min="1290" max="1290" width="13.7109375" style="19" customWidth="1"/>
    <col min="1291" max="1291" width="14.85546875" style="19" customWidth="1"/>
    <col min="1292" max="1292" width="13.140625" style="19" customWidth="1"/>
    <col min="1293" max="1293" width="15.28515625" style="19" customWidth="1"/>
    <col min="1294" max="1535" width="11.42578125" style="19"/>
    <col min="1536" max="1536" width="17.85546875" style="19" customWidth="1"/>
    <col min="1537" max="1537" width="10.42578125" style="19" customWidth="1"/>
    <col min="1538" max="1538" width="12.42578125" style="19" customWidth="1"/>
    <col min="1539" max="1539" width="9.28515625" style="19" customWidth="1"/>
    <col min="1540" max="1540" width="10" style="19" customWidth="1"/>
    <col min="1541" max="1541" width="9.42578125" style="19" customWidth="1"/>
    <col min="1542" max="1542" width="8.42578125" style="19" customWidth="1"/>
    <col min="1543" max="1543" width="9.7109375" style="19" customWidth="1"/>
    <col min="1544" max="1544" width="9.140625" style="19" customWidth="1"/>
    <col min="1545" max="1545" width="12.7109375" style="19" customWidth="1"/>
    <col min="1546" max="1546" width="13.7109375" style="19" customWidth="1"/>
    <col min="1547" max="1547" width="14.85546875" style="19" customWidth="1"/>
    <col min="1548" max="1548" width="13.140625" style="19" customWidth="1"/>
    <col min="1549" max="1549" width="15.28515625" style="19" customWidth="1"/>
    <col min="1550" max="1791" width="11.42578125" style="19"/>
    <col min="1792" max="1792" width="17.85546875" style="19" customWidth="1"/>
    <col min="1793" max="1793" width="10.42578125" style="19" customWidth="1"/>
    <col min="1794" max="1794" width="12.42578125" style="19" customWidth="1"/>
    <col min="1795" max="1795" width="9.28515625" style="19" customWidth="1"/>
    <col min="1796" max="1796" width="10" style="19" customWidth="1"/>
    <col min="1797" max="1797" width="9.42578125" style="19" customWidth="1"/>
    <col min="1798" max="1798" width="8.42578125" style="19" customWidth="1"/>
    <col min="1799" max="1799" width="9.7109375" style="19" customWidth="1"/>
    <col min="1800" max="1800" width="9.140625" style="19" customWidth="1"/>
    <col min="1801" max="1801" width="12.7109375" style="19" customWidth="1"/>
    <col min="1802" max="1802" width="13.7109375" style="19" customWidth="1"/>
    <col min="1803" max="1803" width="14.85546875" style="19" customWidth="1"/>
    <col min="1804" max="1804" width="13.140625" style="19" customWidth="1"/>
    <col min="1805" max="1805" width="15.28515625" style="19" customWidth="1"/>
    <col min="1806" max="2047" width="11.42578125" style="19"/>
    <col min="2048" max="2048" width="17.85546875" style="19" customWidth="1"/>
    <col min="2049" max="2049" width="10.42578125" style="19" customWidth="1"/>
    <col min="2050" max="2050" width="12.42578125" style="19" customWidth="1"/>
    <col min="2051" max="2051" width="9.28515625" style="19" customWidth="1"/>
    <col min="2052" max="2052" width="10" style="19" customWidth="1"/>
    <col min="2053" max="2053" width="9.42578125" style="19" customWidth="1"/>
    <col min="2054" max="2054" width="8.42578125" style="19" customWidth="1"/>
    <col min="2055" max="2055" width="9.7109375" style="19" customWidth="1"/>
    <col min="2056" max="2056" width="9.140625" style="19" customWidth="1"/>
    <col min="2057" max="2057" width="12.7109375" style="19" customWidth="1"/>
    <col min="2058" max="2058" width="13.7109375" style="19" customWidth="1"/>
    <col min="2059" max="2059" width="14.85546875" style="19" customWidth="1"/>
    <col min="2060" max="2060" width="13.140625" style="19" customWidth="1"/>
    <col min="2061" max="2061" width="15.28515625" style="19" customWidth="1"/>
    <col min="2062" max="2303" width="11.42578125" style="19"/>
    <col min="2304" max="2304" width="17.85546875" style="19" customWidth="1"/>
    <col min="2305" max="2305" width="10.42578125" style="19" customWidth="1"/>
    <col min="2306" max="2306" width="12.42578125" style="19" customWidth="1"/>
    <col min="2307" max="2307" width="9.28515625" style="19" customWidth="1"/>
    <col min="2308" max="2308" width="10" style="19" customWidth="1"/>
    <col min="2309" max="2309" width="9.42578125" style="19" customWidth="1"/>
    <col min="2310" max="2310" width="8.42578125" style="19" customWidth="1"/>
    <col min="2311" max="2311" width="9.7109375" style="19" customWidth="1"/>
    <col min="2312" max="2312" width="9.140625" style="19" customWidth="1"/>
    <col min="2313" max="2313" width="12.7109375" style="19" customWidth="1"/>
    <col min="2314" max="2314" width="13.7109375" style="19" customWidth="1"/>
    <col min="2315" max="2315" width="14.85546875" style="19" customWidth="1"/>
    <col min="2316" max="2316" width="13.140625" style="19" customWidth="1"/>
    <col min="2317" max="2317" width="15.28515625" style="19" customWidth="1"/>
    <col min="2318" max="2559" width="11.42578125" style="19"/>
    <col min="2560" max="2560" width="17.85546875" style="19" customWidth="1"/>
    <col min="2561" max="2561" width="10.42578125" style="19" customWidth="1"/>
    <col min="2562" max="2562" width="12.42578125" style="19" customWidth="1"/>
    <col min="2563" max="2563" width="9.28515625" style="19" customWidth="1"/>
    <col min="2564" max="2564" width="10" style="19" customWidth="1"/>
    <col min="2565" max="2565" width="9.42578125" style="19" customWidth="1"/>
    <col min="2566" max="2566" width="8.42578125" style="19" customWidth="1"/>
    <col min="2567" max="2567" width="9.7109375" style="19" customWidth="1"/>
    <col min="2568" max="2568" width="9.140625" style="19" customWidth="1"/>
    <col min="2569" max="2569" width="12.7109375" style="19" customWidth="1"/>
    <col min="2570" max="2570" width="13.7109375" style="19" customWidth="1"/>
    <col min="2571" max="2571" width="14.85546875" style="19" customWidth="1"/>
    <col min="2572" max="2572" width="13.140625" style="19" customWidth="1"/>
    <col min="2573" max="2573" width="15.28515625" style="19" customWidth="1"/>
    <col min="2574" max="2815" width="11.42578125" style="19"/>
    <col min="2816" max="2816" width="17.85546875" style="19" customWidth="1"/>
    <col min="2817" max="2817" width="10.42578125" style="19" customWidth="1"/>
    <col min="2818" max="2818" width="12.42578125" style="19" customWidth="1"/>
    <col min="2819" max="2819" width="9.28515625" style="19" customWidth="1"/>
    <col min="2820" max="2820" width="10" style="19" customWidth="1"/>
    <col min="2821" max="2821" width="9.42578125" style="19" customWidth="1"/>
    <col min="2822" max="2822" width="8.42578125" style="19" customWidth="1"/>
    <col min="2823" max="2823" width="9.7109375" style="19" customWidth="1"/>
    <col min="2824" max="2824" width="9.140625" style="19" customWidth="1"/>
    <col min="2825" max="2825" width="12.7109375" style="19" customWidth="1"/>
    <col min="2826" max="2826" width="13.7109375" style="19" customWidth="1"/>
    <col min="2827" max="2827" width="14.85546875" style="19" customWidth="1"/>
    <col min="2828" max="2828" width="13.140625" style="19" customWidth="1"/>
    <col min="2829" max="2829" width="15.28515625" style="19" customWidth="1"/>
    <col min="2830" max="3071" width="11.42578125" style="19"/>
    <col min="3072" max="3072" width="17.85546875" style="19" customWidth="1"/>
    <col min="3073" max="3073" width="10.42578125" style="19" customWidth="1"/>
    <col min="3074" max="3074" width="12.42578125" style="19" customWidth="1"/>
    <col min="3075" max="3075" width="9.28515625" style="19" customWidth="1"/>
    <col min="3076" max="3076" width="10" style="19" customWidth="1"/>
    <col min="3077" max="3077" width="9.42578125" style="19" customWidth="1"/>
    <col min="3078" max="3078" width="8.42578125" style="19" customWidth="1"/>
    <col min="3079" max="3079" width="9.7109375" style="19" customWidth="1"/>
    <col min="3080" max="3080" width="9.140625" style="19" customWidth="1"/>
    <col min="3081" max="3081" width="12.7109375" style="19" customWidth="1"/>
    <col min="3082" max="3082" width="13.7109375" style="19" customWidth="1"/>
    <col min="3083" max="3083" width="14.85546875" style="19" customWidth="1"/>
    <col min="3084" max="3084" width="13.140625" style="19" customWidth="1"/>
    <col min="3085" max="3085" width="15.28515625" style="19" customWidth="1"/>
    <col min="3086" max="3327" width="11.42578125" style="19"/>
    <col min="3328" max="3328" width="17.85546875" style="19" customWidth="1"/>
    <col min="3329" max="3329" width="10.42578125" style="19" customWidth="1"/>
    <col min="3330" max="3330" width="12.42578125" style="19" customWidth="1"/>
    <col min="3331" max="3331" width="9.28515625" style="19" customWidth="1"/>
    <col min="3332" max="3332" width="10" style="19" customWidth="1"/>
    <col min="3333" max="3333" width="9.42578125" style="19" customWidth="1"/>
    <col min="3334" max="3334" width="8.42578125" style="19" customWidth="1"/>
    <col min="3335" max="3335" width="9.7109375" style="19" customWidth="1"/>
    <col min="3336" max="3336" width="9.140625" style="19" customWidth="1"/>
    <col min="3337" max="3337" width="12.7109375" style="19" customWidth="1"/>
    <col min="3338" max="3338" width="13.7109375" style="19" customWidth="1"/>
    <col min="3339" max="3339" width="14.85546875" style="19" customWidth="1"/>
    <col min="3340" max="3340" width="13.140625" style="19" customWidth="1"/>
    <col min="3341" max="3341" width="15.28515625" style="19" customWidth="1"/>
    <col min="3342" max="3583" width="11.42578125" style="19"/>
    <col min="3584" max="3584" width="17.85546875" style="19" customWidth="1"/>
    <col min="3585" max="3585" width="10.42578125" style="19" customWidth="1"/>
    <col min="3586" max="3586" width="12.42578125" style="19" customWidth="1"/>
    <col min="3587" max="3587" width="9.28515625" style="19" customWidth="1"/>
    <col min="3588" max="3588" width="10" style="19" customWidth="1"/>
    <col min="3589" max="3589" width="9.42578125" style="19" customWidth="1"/>
    <col min="3590" max="3590" width="8.42578125" style="19" customWidth="1"/>
    <col min="3591" max="3591" width="9.7109375" style="19" customWidth="1"/>
    <col min="3592" max="3592" width="9.140625" style="19" customWidth="1"/>
    <col min="3593" max="3593" width="12.7109375" style="19" customWidth="1"/>
    <col min="3594" max="3594" width="13.7109375" style="19" customWidth="1"/>
    <col min="3595" max="3595" width="14.85546875" style="19" customWidth="1"/>
    <col min="3596" max="3596" width="13.140625" style="19" customWidth="1"/>
    <col min="3597" max="3597" width="15.28515625" style="19" customWidth="1"/>
    <col min="3598" max="3839" width="11.42578125" style="19"/>
    <col min="3840" max="3840" width="17.85546875" style="19" customWidth="1"/>
    <col min="3841" max="3841" width="10.42578125" style="19" customWidth="1"/>
    <col min="3842" max="3842" width="12.42578125" style="19" customWidth="1"/>
    <col min="3843" max="3843" width="9.28515625" style="19" customWidth="1"/>
    <col min="3844" max="3844" width="10" style="19" customWidth="1"/>
    <col min="3845" max="3845" width="9.42578125" style="19" customWidth="1"/>
    <col min="3846" max="3846" width="8.42578125" style="19" customWidth="1"/>
    <col min="3847" max="3847" width="9.7109375" style="19" customWidth="1"/>
    <col min="3848" max="3848" width="9.140625" style="19" customWidth="1"/>
    <col min="3849" max="3849" width="12.7109375" style="19" customWidth="1"/>
    <col min="3850" max="3850" width="13.7109375" style="19" customWidth="1"/>
    <col min="3851" max="3851" width="14.85546875" style="19" customWidth="1"/>
    <col min="3852" max="3852" width="13.140625" style="19" customWidth="1"/>
    <col min="3853" max="3853" width="15.28515625" style="19" customWidth="1"/>
    <col min="3854" max="4095" width="11.42578125" style="19"/>
    <col min="4096" max="4096" width="17.85546875" style="19" customWidth="1"/>
    <col min="4097" max="4097" width="10.42578125" style="19" customWidth="1"/>
    <col min="4098" max="4098" width="12.42578125" style="19" customWidth="1"/>
    <col min="4099" max="4099" width="9.28515625" style="19" customWidth="1"/>
    <col min="4100" max="4100" width="10" style="19" customWidth="1"/>
    <col min="4101" max="4101" width="9.42578125" style="19" customWidth="1"/>
    <col min="4102" max="4102" width="8.42578125" style="19" customWidth="1"/>
    <col min="4103" max="4103" width="9.7109375" style="19" customWidth="1"/>
    <col min="4104" max="4104" width="9.140625" style="19" customWidth="1"/>
    <col min="4105" max="4105" width="12.7109375" style="19" customWidth="1"/>
    <col min="4106" max="4106" width="13.7109375" style="19" customWidth="1"/>
    <col min="4107" max="4107" width="14.85546875" style="19" customWidth="1"/>
    <col min="4108" max="4108" width="13.140625" style="19" customWidth="1"/>
    <col min="4109" max="4109" width="15.28515625" style="19" customWidth="1"/>
    <col min="4110" max="4351" width="11.42578125" style="19"/>
    <col min="4352" max="4352" width="17.85546875" style="19" customWidth="1"/>
    <col min="4353" max="4353" width="10.42578125" style="19" customWidth="1"/>
    <col min="4354" max="4354" width="12.42578125" style="19" customWidth="1"/>
    <col min="4355" max="4355" width="9.28515625" style="19" customWidth="1"/>
    <col min="4356" max="4356" width="10" style="19" customWidth="1"/>
    <col min="4357" max="4357" width="9.42578125" style="19" customWidth="1"/>
    <col min="4358" max="4358" width="8.42578125" style="19" customWidth="1"/>
    <col min="4359" max="4359" width="9.7109375" style="19" customWidth="1"/>
    <col min="4360" max="4360" width="9.140625" style="19" customWidth="1"/>
    <col min="4361" max="4361" width="12.7109375" style="19" customWidth="1"/>
    <col min="4362" max="4362" width="13.7109375" style="19" customWidth="1"/>
    <col min="4363" max="4363" width="14.85546875" style="19" customWidth="1"/>
    <col min="4364" max="4364" width="13.140625" style="19" customWidth="1"/>
    <col min="4365" max="4365" width="15.28515625" style="19" customWidth="1"/>
    <col min="4366" max="4607" width="11.42578125" style="19"/>
    <col min="4608" max="4608" width="17.85546875" style="19" customWidth="1"/>
    <col min="4609" max="4609" width="10.42578125" style="19" customWidth="1"/>
    <col min="4610" max="4610" width="12.42578125" style="19" customWidth="1"/>
    <col min="4611" max="4611" width="9.28515625" style="19" customWidth="1"/>
    <col min="4612" max="4612" width="10" style="19" customWidth="1"/>
    <col min="4613" max="4613" width="9.42578125" style="19" customWidth="1"/>
    <col min="4614" max="4614" width="8.42578125" style="19" customWidth="1"/>
    <col min="4615" max="4615" width="9.7109375" style="19" customWidth="1"/>
    <col min="4616" max="4616" width="9.140625" style="19" customWidth="1"/>
    <col min="4617" max="4617" width="12.7109375" style="19" customWidth="1"/>
    <col min="4618" max="4618" width="13.7109375" style="19" customWidth="1"/>
    <col min="4619" max="4619" width="14.85546875" style="19" customWidth="1"/>
    <col min="4620" max="4620" width="13.140625" style="19" customWidth="1"/>
    <col min="4621" max="4621" width="15.28515625" style="19" customWidth="1"/>
    <col min="4622" max="4863" width="11.42578125" style="19"/>
    <col min="4864" max="4864" width="17.85546875" style="19" customWidth="1"/>
    <col min="4865" max="4865" width="10.42578125" style="19" customWidth="1"/>
    <col min="4866" max="4866" width="12.42578125" style="19" customWidth="1"/>
    <col min="4867" max="4867" width="9.28515625" style="19" customWidth="1"/>
    <col min="4868" max="4868" width="10" style="19" customWidth="1"/>
    <col min="4869" max="4869" width="9.42578125" style="19" customWidth="1"/>
    <col min="4870" max="4870" width="8.42578125" style="19" customWidth="1"/>
    <col min="4871" max="4871" width="9.7109375" style="19" customWidth="1"/>
    <col min="4872" max="4872" width="9.140625" style="19" customWidth="1"/>
    <col min="4873" max="4873" width="12.7109375" style="19" customWidth="1"/>
    <col min="4874" max="4874" width="13.7109375" style="19" customWidth="1"/>
    <col min="4875" max="4875" width="14.85546875" style="19" customWidth="1"/>
    <col min="4876" max="4876" width="13.140625" style="19" customWidth="1"/>
    <col min="4877" max="4877" width="15.28515625" style="19" customWidth="1"/>
    <col min="4878" max="5119" width="11.42578125" style="19"/>
    <col min="5120" max="5120" width="17.85546875" style="19" customWidth="1"/>
    <col min="5121" max="5121" width="10.42578125" style="19" customWidth="1"/>
    <col min="5122" max="5122" width="12.42578125" style="19" customWidth="1"/>
    <col min="5123" max="5123" width="9.28515625" style="19" customWidth="1"/>
    <col min="5124" max="5124" width="10" style="19" customWidth="1"/>
    <col min="5125" max="5125" width="9.42578125" style="19" customWidth="1"/>
    <col min="5126" max="5126" width="8.42578125" style="19" customWidth="1"/>
    <col min="5127" max="5127" width="9.7109375" style="19" customWidth="1"/>
    <col min="5128" max="5128" width="9.140625" style="19" customWidth="1"/>
    <col min="5129" max="5129" width="12.7109375" style="19" customWidth="1"/>
    <col min="5130" max="5130" width="13.7109375" style="19" customWidth="1"/>
    <col min="5131" max="5131" width="14.85546875" style="19" customWidth="1"/>
    <col min="5132" max="5132" width="13.140625" style="19" customWidth="1"/>
    <col min="5133" max="5133" width="15.28515625" style="19" customWidth="1"/>
    <col min="5134" max="5375" width="11.42578125" style="19"/>
    <col min="5376" max="5376" width="17.85546875" style="19" customWidth="1"/>
    <col min="5377" max="5377" width="10.42578125" style="19" customWidth="1"/>
    <col min="5378" max="5378" width="12.42578125" style="19" customWidth="1"/>
    <col min="5379" max="5379" width="9.28515625" style="19" customWidth="1"/>
    <col min="5380" max="5380" width="10" style="19" customWidth="1"/>
    <col min="5381" max="5381" width="9.42578125" style="19" customWidth="1"/>
    <col min="5382" max="5382" width="8.42578125" style="19" customWidth="1"/>
    <col min="5383" max="5383" width="9.7109375" style="19" customWidth="1"/>
    <col min="5384" max="5384" width="9.140625" style="19" customWidth="1"/>
    <col min="5385" max="5385" width="12.7109375" style="19" customWidth="1"/>
    <col min="5386" max="5386" width="13.7109375" style="19" customWidth="1"/>
    <col min="5387" max="5387" width="14.85546875" style="19" customWidth="1"/>
    <col min="5388" max="5388" width="13.140625" style="19" customWidth="1"/>
    <col min="5389" max="5389" width="15.28515625" style="19" customWidth="1"/>
    <col min="5390" max="5631" width="11.42578125" style="19"/>
    <col min="5632" max="5632" width="17.85546875" style="19" customWidth="1"/>
    <col min="5633" max="5633" width="10.42578125" style="19" customWidth="1"/>
    <col min="5634" max="5634" width="12.42578125" style="19" customWidth="1"/>
    <col min="5635" max="5635" width="9.28515625" style="19" customWidth="1"/>
    <col min="5636" max="5636" width="10" style="19" customWidth="1"/>
    <col min="5637" max="5637" width="9.42578125" style="19" customWidth="1"/>
    <col min="5638" max="5638" width="8.42578125" style="19" customWidth="1"/>
    <col min="5639" max="5639" width="9.7109375" style="19" customWidth="1"/>
    <col min="5640" max="5640" width="9.140625" style="19" customWidth="1"/>
    <col min="5641" max="5641" width="12.7109375" style="19" customWidth="1"/>
    <col min="5642" max="5642" width="13.7109375" style="19" customWidth="1"/>
    <col min="5643" max="5643" width="14.85546875" style="19" customWidth="1"/>
    <col min="5644" max="5644" width="13.140625" style="19" customWidth="1"/>
    <col min="5645" max="5645" width="15.28515625" style="19" customWidth="1"/>
    <col min="5646" max="5887" width="11.42578125" style="19"/>
    <col min="5888" max="5888" width="17.85546875" style="19" customWidth="1"/>
    <col min="5889" max="5889" width="10.42578125" style="19" customWidth="1"/>
    <col min="5890" max="5890" width="12.42578125" style="19" customWidth="1"/>
    <col min="5891" max="5891" width="9.28515625" style="19" customWidth="1"/>
    <col min="5892" max="5892" width="10" style="19" customWidth="1"/>
    <col min="5893" max="5893" width="9.42578125" style="19" customWidth="1"/>
    <col min="5894" max="5894" width="8.42578125" style="19" customWidth="1"/>
    <col min="5895" max="5895" width="9.7109375" style="19" customWidth="1"/>
    <col min="5896" max="5896" width="9.140625" style="19" customWidth="1"/>
    <col min="5897" max="5897" width="12.7109375" style="19" customWidth="1"/>
    <col min="5898" max="5898" width="13.7109375" style="19" customWidth="1"/>
    <col min="5899" max="5899" width="14.85546875" style="19" customWidth="1"/>
    <col min="5900" max="5900" width="13.140625" style="19" customWidth="1"/>
    <col min="5901" max="5901" width="15.28515625" style="19" customWidth="1"/>
    <col min="5902" max="6143" width="11.42578125" style="19"/>
    <col min="6144" max="6144" width="17.85546875" style="19" customWidth="1"/>
    <col min="6145" max="6145" width="10.42578125" style="19" customWidth="1"/>
    <col min="6146" max="6146" width="12.42578125" style="19" customWidth="1"/>
    <col min="6147" max="6147" width="9.28515625" style="19" customWidth="1"/>
    <col min="6148" max="6148" width="10" style="19" customWidth="1"/>
    <col min="6149" max="6149" width="9.42578125" style="19" customWidth="1"/>
    <col min="6150" max="6150" width="8.42578125" style="19" customWidth="1"/>
    <col min="6151" max="6151" width="9.7109375" style="19" customWidth="1"/>
    <col min="6152" max="6152" width="9.140625" style="19" customWidth="1"/>
    <col min="6153" max="6153" width="12.7109375" style="19" customWidth="1"/>
    <col min="6154" max="6154" width="13.7109375" style="19" customWidth="1"/>
    <col min="6155" max="6155" width="14.85546875" style="19" customWidth="1"/>
    <col min="6156" max="6156" width="13.140625" style="19" customWidth="1"/>
    <col min="6157" max="6157" width="15.28515625" style="19" customWidth="1"/>
    <col min="6158" max="6399" width="11.42578125" style="19"/>
    <col min="6400" max="6400" width="17.85546875" style="19" customWidth="1"/>
    <col min="6401" max="6401" width="10.42578125" style="19" customWidth="1"/>
    <col min="6402" max="6402" width="12.42578125" style="19" customWidth="1"/>
    <col min="6403" max="6403" width="9.28515625" style="19" customWidth="1"/>
    <col min="6404" max="6404" width="10" style="19" customWidth="1"/>
    <col min="6405" max="6405" width="9.42578125" style="19" customWidth="1"/>
    <col min="6406" max="6406" width="8.42578125" style="19" customWidth="1"/>
    <col min="6407" max="6407" width="9.7109375" style="19" customWidth="1"/>
    <col min="6408" max="6408" width="9.140625" style="19" customWidth="1"/>
    <col min="6409" max="6409" width="12.7109375" style="19" customWidth="1"/>
    <col min="6410" max="6410" width="13.7109375" style="19" customWidth="1"/>
    <col min="6411" max="6411" width="14.85546875" style="19" customWidth="1"/>
    <col min="6412" max="6412" width="13.140625" style="19" customWidth="1"/>
    <col min="6413" max="6413" width="15.28515625" style="19" customWidth="1"/>
    <col min="6414" max="6655" width="11.42578125" style="19"/>
    <col min="6656" max="6656" width="17.85546875" style="19" customWidth="1"/>
    <col min="6657" max="6657" width="10.42578125" style="19" customWidth="1"/>
    <col min="6658" max="6658" width="12.42578125" style="19" customWidth="1"/>
    <col min="6659" max="6659" width="9.28515625" style="19" customWidth="1"/>
    <col min="6660" max="6660" width="10" style="19" customWidth="1"/>
    <col min="6661" max="6661" width="9.42578125" style="19" customWidth="1"/>
    <col min="6662" max="6662" width="8.42578125" style="19" customWidth="1"/>
    <col min="6663" max="6663" width="9.7109375" style="19" customWidth="1"/>
    <col min="6664" max="6664" width="9.140625" style="19" customWidth="1"/>
    <col min="6665" max="6665" width="12.7109375" style="19" customWidth="1"/>
    <col min="6666" max="6666" width="13.7109375" style="19" customWidth="1"/>
    <col min="6667" max="6667" width="14.85546875" style="19" customWidth="1"/>
    <col min="6668" max="6668" width="13.140625" style="19" customWidth="1"/>
    <col min="6669" max="6669" width="15.28515625" style="19" customWidth="1"/>
    <col min="6670" max="6911" width="11.42578125" style="19"/>
    <col min="6912" max="6912" width="17.85546875" style="19" customWidth="1"/>
    <col min="6913" max="6913" width="10.42578125" style="19" customWidth="1"/>
    <col min="6914" max="6914" width="12.42578125" style="19" customWidth="1"/>
    <col min="6915" max="6915" width="9.28515625" style="19" customWidth="1"/>
    <col min="6916" max="6916" width="10" style="19" customWidth="1"/>
    <col min="6917" max="6917" width="9.42578125" style="19" customWidth="1"/>
    <col min="6918" max="6918" width="8.42578125" style="19" customWidth="1"/>
    <col min="6919" max="6919" width="9.7109375" style="19" customWidth="1"/>
    <col min="6920" max="6920" width="9.140625" style="19" customWidth="1"/>
    <col min="6921" max="6921" width="12.7109375" style="19" customWidth="1"/>
    <col min="6922" max="6922" width="13.7109375" style="19" customWidth="1"/>
    <col min="6923" max="6923" width="14.85546875" style="19" customWidth="1"/>
    <col min="6924" max="6924" width="13.140625" style="19" customWidth="1"/>
    <col min="6925" max="6925" width="15.28515625" style="19" customWidth="1"/>
    <col min="6926" max="7167" width="11.42578125" style="19"/>
    <col min="7168" max="7168" width="17.85546875" style="19" customWidth="1"/>
    <col min="7169" max="7169" width="10.42578125" style="19" customWidth="1"/>
    <col min="7170" max="7170" width="12.42578125" style="19" customWidth="1"/>
    <col min="7171" max="7171" width="9.28515625" style="19" customWidth="1"/>
    <col min="7172" max="7172" width="10" style="19" customWidth="1"/>
    <col min="7173" max="7173" width="9.42578125" style="19" customWidth="1"/>
    <col min="7174" max="7174" width="8.42578125" style="19" customWidth="1"/>
    <col min="7175" max="7175" width="9.7109375" style="19" customWidth="1"/>
    <col min="7176" max="7176" width="9.140625" style="19" customWidth="1"/>
    <col min="7177" max="7177" width="12.7109375" style="19" customWidth="1"/>
    <col min="7178" max="7178" width="13.7109375" style="19" customWidth="1"/>
    <col min="7179" max="7179" width="14.85546875" style="19" customWidth="1"/>
    <col min="7180" max="7180" width="13.140625" style="19" customWidth="1"/>
    <col min="7181" max="7181" width="15.28515625" style="19" customWidth="1"/>
    <col min="7182" max="7423" width="11.42578125" style="19"/>
    <col min="7424" max="7424" width="17.85546875" style="19" customWidth="1"/>
    <col min="7425" max="7425" width="10.42578125" style="19" customWidth="1"/>
    <col min="7426" max="7426" width="12.42578125" style="19" customWidth="1"/>
    <col min="7427" max="7427" width="9.28515625" style="19" customWidth="1"/>
    <col min="7428" max="7428" width="10" style="19" customWidth="1"/>
    <col min="7429" max="7429" width="9.42578125" style="19" customWidth="1"/>
    <col min="7430" max="7430" width="8.42578125" style="19" customWidth="1"/>
    <col min="7431" max="7431" width="9.7109375" style="19" customWidth="1"/>
    <col min="7432" max="7432" width="9.140625" style="19" customWidth="1"/>
    <col min="7433" max="7433" width="12.7109375" style="19" customWidth="1"/>
    <col min="7434" max="7434" width="13.7109375" style="19" customWidth="1"/>
    <col min="7435" max="7435" width="14.85546875" style="19" customWidth="1"/>
    <col min="7436" max="7436" width="13.140625" style="19" customWidth="1"/>
    <col min="7437" max="7437" width="15.28515625" style="19" customWidth="1"/>
    <col min="7438" max="7679" width="11.42578125" style="19"/>
    <col min="7680" max="7680" width="17.85546875" style="19" customWidth="1"/>
    <col min="7681" max="7681" width="10.42578125" style="19" customWidth="1"/>
    <col min="7682" max="7682" width="12.42578125" style="19" customWidth="1"/>
    <col min="7683" max="7683" width="9.28515625" style="19" customWidth="1"/>
    <col min="7684" max="7684" width="10" style="19" customWidth="1"/>
    <col min="7685" max="7685" width="9.42578125" style="19" customWidth="1"/>
    <col min="7686" max="7686" width="8.42578125" style="19" customWidth="1"/>
    <col min="7687" max="7687" width="9.7109375" style="19" customWidth="1"/>
    <col min="7688" max="7688" width="9.140625" style="19" customWidth="1"/>
    <col min="7689" max="7689" width="12.7109375" style="19" customWidth="1"/>
    <col min="7690" max="7690" width="13.7109375" style="19" customWidth="1"/>
    <col min="7691" max="7691" width="14.85546875" style="19" customWidth="1"/>
    <col min="7692" max="7692" width="13.140625" style="19" customWidth="1"/>
    <col min="7693" max="7693" width="15.28515625" style="19" customWidth="1"/>
    <col min="7694" max="7935" width="11.42578125" style="19"/>
    <col min="7936" max="7936" width="17.85546875" style="19" customWidth="1"/>
    <col min="7937" max="7937" width="10.42578125" style="19" customWidth="1"/>
    <col min="7938" max="7938" width="12.42578125" style="19" customWidth="1"/>
    <col min="7939" max="7939" width="9.28515625" style="19" customWidth="1"/>
    <col min="7940" max="7940" width="10" style="19" customWidth="1"/>
    <col min="7941" max="7941" width="9.42578125" style="19" customWidth="1"/>
    <col min="7942" max="7942" width="8.42578125" style="19" customWidth="1"/>
    <col min="7943" max="7943" width="9.7109375" style="19" customWidth="1"/>
    <col min="7944" max="7944" width="9.140625" style="19" customWidth="1"/>
    <col min="7945" max="7945" width="12.7109375" style="19" customWidth="1"/>
    <col min="7946" max="7946" width="13.7109375" style="19" customWidth="1"/>
    <col min="7947" max="7947" width="14.85546875" style="19" customWidth="1"/>
    <col min="7948" max="7948" width="13.140625" style="19" customWidth="1"/>
    <col min="7949" max="7949" width="15.28515625" style="19" customWidth="1"/>
    <col min="7950" max="8191" width="11.42578125" style="19"/>
    <col min="8192" max="8192" width="17.85546875" style="19" customWidth="1"/>
    <col min="8193" max="8193" width="10.42578125" style="19" customWidth="1"/>
    <col min="8194" max="8194" width="12.42578125" style="19" customWidth="1"/>
    <col min="8195" max="8195" width="9.28515625" style="19" customWidth="1"/>
    <col min="8196" max="8196" width="10" style="19" customWidth="1"/>
    <col min="8197" max="8197" width="9.42578125" style="19" customWidth="1"/>
    <col min="8198" max="8198" width="8.42578125" style="19" customWidth="1"/>
    <col min="8199" max="8199" width="9.7109375" style="19" customWidth="1"/>
    <col min="8200" max="8200" width="9.140625" style="19" customWidth="1"/>
    <col min="8201" max="8201" width="12.7109375" style="19" customWidth="1"/>
    <col min="8202" max="8202" width="13.7109375" style="19" customWidth="1"/>
    <col min="8203" max="8203" width="14.85546875" style="19" customWidth="1"/>
    <col min="8204" max="8204" width="13.140625" style="19" customWidth="1"/>
    <col min="8205" max="8205" width="15.28515625" style="19" customWidth="1"/>
    <col min="8206" max="8447" width="11.42578125" style="19"/>
    <col min="8448" max="8448" width="17.85546875" style="19" customWidth="1"/>
    <col min="8449" max="8449" width="10.42578125" style="19" customWidth="1"/>
    <col min="8450" max="8450" width="12.42578125" style="19" customWidth="1"/>
    <col min="8451" max="8451" width="9.28515625" style="19" customWidth="1"/>
    <col min="8452" max="8452" width="10" style="19" customWidth="1"/>
    <col min="8453" max="8453" width="9.42578125" style="19" customWidth="1"/>
    <col min="8454" max="8454" width="8.42578125" style="19" customWidth="1"/>
    <col min="8455" max="8455" width="9.7109375" style="19" customWidth="1"/>
    <col min="8456" max="8456" width="9.140625" style="19" customWidth="1"/>
    <col min="8457" max="8457" width="12.7109375" style="19" customWidth="1"/>
    <col min="8458" max="8458" width="13.7109375" style="19" customWidth="1"/>
    <col min="8459" max="8459" width="14.85546875" style="19" customWidth="1"/>
    <col min="8460" max="8460" width="13.140625" style="19" customWidth="1"/>
    <col min="8461" max="8461" width="15.28515625" style="19" customWidth="1"/>
    <col min="8462" max="8703" width="11.42578125" style="19"/>
    <col min="8704" max="8704" width="17.85546875" style="19" customWidth="1"/>
    <col min="8705" max="8705" width="10.42578125" style="19" customWidth="1"/>
    <col min="8706" max="8706" width="12.42578125" style="19" customWidth="1"/>
    <col min="8707" max="8707" width="9.28515625" style="19" customWidth="1"/>
    <col min="8708" max="8708" width="10" style="19" customWidth="1"/>
    <col min="8709" max="8709" width="9.42578125" style="19" customWidth="1"/>
    <col min="8710" max="8710" width="8.42578125" style="19" customWidth="1"/>
    <col min="8711" max="8711" width="9.7109375" style="19" customWidth="1"/>
    <col min="8712" max="8712" width="9.140625" style="19" customWidth="1"/>
    <col min="8713" max="8713" width="12.7109375" style="19" customWidth="1"/>
    <col min="8714" max="8714" width="13.7109375" style="19" customWidth="1"/>
    <col min="8715" max="8715" width="14.85546875" style="19" customWidth="1"/>
    <col min="8716" max="8716" width="13.140625" style="19" customWidth="1"/>
    <col min="8717" max="8717" width="15.28515625" style="19" customWidth="1"/>
    <col min="8718" max="8959" width="11.42578125" style="19"/>
    <col min="8960" max="8960" width="17.85546875" style="19" customWidth="1"/>
    <col min="8961" max="8961" width="10.42578125" style="19" customWidth="1"/>
    <col min="8962" max="8962" width="12.42578125" style="19" customWidth="1"/>
    <col min="8963" max="8963" width="9.28515625" style="19" customWidth="1"/>
    <col min="8964" max="8964" width="10" style="19" customWidth="1"/>
    <col min="8965" max="8965" width="9.42578125" style="19" customWidth="1"/>
    <col min="8966" max="8966" width="8.42578125" style="19" customWidth="1"/>
    <col min="8967" max="8967" width="9.7109375" style="19" customWidth="1"/>
    <col min="8968" max="8968" width="9.140625" style="19" customWidth="1"/>
    <col min="8969" max="8969" width="12.7109375" style="19" customWidth="1"/>
    <col min="8970" max="8970" width="13.7109375" style="19" customWidth="1"/>
    <col min="8971" max="8971" width="14.85546875" style="19" customWidth="1"/>
    <col min="8972" max="8972" width="13.140625" style="19" customWidth="1"/>
    <col min="8973" max="8973" width="15.28515625" style="19" customWidth="1"/>
    <col min="8974" max="9215" width="11.42578125" style="19"/>
    <col min="9216" max="9216" width="17.85546875" style="19" customWidth="1"/>
    <col min="9217" max="9217" width="10.42578125" style="19" customWidth="1"/>
    <col min="9218" max="9218" width="12.42578125" style="19" customWidth="1"/>
    <col min="9219" max="9219" width="9.28515625" style="19" customWidth="1"/>
    <col min="9220" max="9220" width="10" style="19" customWidth="1"/>
    <col min="9221" max="9221" width="9.42578125" style="19" customWidth="1"/>
    <col min="9222" max="9222" width="8.42578125" style="19" customWidth="1"/>
    <col min="9223" max="9223" width="9.7109375" style="19" customWidth="1"/>
    <col min="9224" max="9224" width="9.140625" style="19" customWidth="1"/>
    <col min="9225" max="9225" width="12.7109375" style="19" customWidth="1"/>
    <col min="9226" max="9226" width="13.7109375" style="19" customWidth="1"/>
    <col min="9227" max="9227" width="14.85546875" style="19" customWidth="1"/>
    <col min="9228" max="9228" width="13.140625" style="19" customWidth="1"/>
    <col min="9229" max="9229" width="15.28515625" style="19" customWidth="1"/>
    <col min="9230" max="9471" width="11.42578125" style="19"/>
    <col min="9472" max="9472" width="17.85546875" style="19" customWidth="1"/>
    <col min="9473" max="9473" width="10.42578125" style="19" customWidth="1"/>
    <col min="9474" max="9474" width="12.42578125" style="19" customWidth="1"/>
    <col min="9475" max="9475" width="9.28515625" style="19" customWidth="1"/>
    <col min="9476" max="9476" width="10" style="19" customWidth="1"/>
    <col min="9477" max="9477" width="9.42578125" style="19" customWidth="1"/>
    <col min="9478" max="9478" width="8.42578125" style="19" customWidth="1"/>
    <col min="9479" max="9479" width="9.7109375" style="19" customWidth="1"/>
    <col min="9480" max="9480" width="9.140625" style="19" customWidth="1"/>
    <col min="9481" max="9481" width="12.7109375" style="19" customWidth="1"/>
    <col min="9482" max="9482" width="13.7109375" style="19" customWidth="1"/>
    <col min="9483" max="9483" width="14.85546875" style="19" customWidth="1"/>
    <col min="9484" max="9484" width="13.140625" style="19" customWidth="1"/>
    <col min="9485" max="9485" width="15.28515625" style="19" customWidth="1"/>
    <col min="9486" max="9727" width="11.42578125" style="19"/>
    <col min="9728" max="9728" width="17.85546875" style="19" customWidth="1"/>
    <col min="9729" max="9729" width="10.42578125" style="19" customWidth="1"/>
    <col min="9730" max="9730" width="12.42578125" style="19" customWidth="1"/>
    <col min="9731" max="9731" width="9.28515625" style="19" customWidth="1"/>
    <col min="9732" max="9732" width="10" style="19" customWidth="1"/>
    <col min="9733" max="9733" width="9.42578125" style="19" customWidth="1"/>
    <col min="9734" max="9734" width="8.42578125" style="19" customWidth="1"/>
    <col min="9735" max="9735" width="9.7109375" style="19" customWidth="1"/>
    <col min="9736" max="9736" width="9.140625" style="19" customWidth="1"/>
    <col min="9737" max="9737" width="12.7109375" style="19" customWidth="1"/>
    <col min="9738" max="9738" width="13.7109375" style="19" customWidth="1"/>
    <col min="9739" max="9739" width="14.85546875" style="19" customWidth="1"/>
    <col min="9740" max="9740" width="13.140625" style="19" customWidth="1"/>
    <col min="9741" max="9741" width="15.28515625" style="19" customWidth="1"/>
    <col min="9742" max="9983" width="11.42578125" style="19"/>
    <col min="9984" max="9984" width="17.85546875" style="19" customWidth="1"/>
    <col min="9985" max="9985" width="10.42578125" style="19" customWidth="1"/>
    <col min="9986" max="9986" width="12.42578125" style="19" customWidth="1"/>
    <col min="9987" max="9987" width="9.28515625" style="19" customWidth="1"/>
    <col min="9988" max="9988" width="10" style="19" customWidth="1"/>
    <col min="9989" max="9989" width="9.42578125" style="19" customWidth="1"/>
    <col min="9990" max="9990" width="8.42578125" style="19" customWidth="1"/>
    <col min="9991" max="9991" width="9.7109375" style="19" customWidth="1"/>
    <col min="9992" max="9992" width="9.140625" style="19" customWidth="1"/>
    <col min="9993" max="9993" width="12.7109375" style="19" customWidth="1"/>
    <col min="9994" max="9994" width="13.7109375" style="19" customWidth="1"/>
    <col min="9995" max="9995" width="14.85546875" style="19" customWidth="1"/>
    <col min="9996" max="9996" width="13.140625" style="19" customWidth="1"/>
    <col min="9997" max="9997" width="15.28515625" style="19" customWidth="1"/>
    <col min="9998" max="10239" width="11.42578125" style="19"/>
    <col min="10240" max="10240" width="17.85546875" style="19" customWidth="1"/>
    <col min="10241" max="10241" width="10.42578125" style="19" customWidth="1"/>
    <col min="10242" max="10242" width="12.42578125" style="19" customWidth="1"/>
    <col min="10243" max="10243" width="9.28515625" style="19" customWidth="1"/>
    <col min="10244" max="10244" width="10" style="19" customWidth="1"/>
    <col min="10245" max="10245" width="9.42578125" style="19" customWidth="1"/>
    <col min="10246" max="10246" width="8.42578125" style="19" customWidth="1"/>
    <col min="10247" max="10247" width="9.7109375" style="19" customWidth="1"/>
    <col min="10248" max="10248" width="9.140625" style="19" customWidth="1"/>
    <col min="10249" max="10249" width="12.7109375" style="19" customWidth="1"/>
    <col min="10250" max="10250" width="13.7109375" style="19" customWidth="1"/>
    <col min="10251" max="10251" width="14.85546875" style="19" customWidth="1"/>
    <col min="10252" max="10252" width="13.140625" style="19" customWidth="1"/>
    <col min="10253" max="10253" width="15.28515625" style="19" customWidth="1"/>
    <col min="10254" max="10495" width="11.42578125" style="19"/>
    <col min="10496" max="10496" width="17.85546875" style="19" customWidth="1"/>
    <col min="10497" max="10497" width="10.42578125" style="19" customWidth="1"/>
    <col min="10498" max="10498" width="12.42578125" style="19" customWidth="1"/>
    <col min="10499" max="10499" width="9.28515625" style="19" customWidth="1"/>
    <col min="10500" max="10500" width="10" style="19" customWidth="1"/>
    <col min="10501" max="10501" width="9.42578125" style="19" customWidth="1"/>
    <col min="10502" max="10502" width="8.42578125" style="19" customWidth="1"/>
    <col min="10503" max="10503" width="9.7109375" style="19" customWidth="1"/>
    <col min="10504" max="10504" width="9.140625" style="19" customWidth="1"/>
    <col min="10505" max="10505" width="12.7109375" style="19" customWidth="1"/>
    <col min="10506" max="10506" width="13.7109375" style="19" customWidth="1"/>
    <col min="10507" max="10507" width="14.85546875" style="19" customWidth="1"/>
    <col min="10508" max="10508" width="13.140625" style="19" customWidth="1"/>
    <col min="10509" max="10509" width="15.28515625" style="19" customWidth="1"/>
    <col min="10510" max="10751" width="11.42578125" style="19"/>
    <col min="10752" max="10752" width="17.85546875" style="19" customWidth="1"/>
    <col min="10753" max="10753" width="10.42578125" style="19" customWidth="1"/>
    <col min="10754" max="10754" width="12.42578125" style="19" customWidth="1"/>
    <col min="10755" max="10755" width="9.28515625" style="19" customWidth="1"/>
    <col min="10756" max="10756" width="10" style="19" customWidth="1"/>
    <col min="10757" max="10757" width="9.42578125" style="19" customWidth="1"/>
    <col min="10758" max="10758" width="8.42578125" style="19" customWidth="1"/>
    <col min="10759" max="10759" width="9.7109375" style="19" customWidth="1"/>
    <col min="10760" max="10760" width="9.140625" style="19" customWidth="1"/>
    <col min="10761" max="10761" width="12.7109375" style="19" customWidth="1"/>
    <col min="10762" max="10762" width="13.7109375" style="19" customWidth="1"/>
    <col min="10763" max="10763" width="14.85546875" style="19" customWidth="1"/>
    <col min="10764" max="10764" width="13.140625" style="19" customWidth="1"/>
    <col min="10765" max="10765" width="15.28515625" style="19" customWidth="1"/>
    <col min="10766" max="11007" width="11.42578125" style="19"/>
    <col min="11008" max="11008" width="17.85546875" style="19" customWidth="1"/>
    <col min="11009" max="11009" width="10.42578125" style="19" customWidth="1"/>
    <col min="11010" max="11010" width="12.42578125" style="19" customWidth="1"/>
    <col min="11011" max="11011" width="9.28515625" style="19" customWidth="1"/>
    <col min="11012" max="11012" width="10" style="19" customWidth="1"/>
    <col min="11013" max="11013" width="9.42578125" style="19" customWidth="1"/>
    <col min="11014" max="11014" width="8.42578125" style="19" customWidth="1"/>
    <col min="11015" max="11015" width="9.7109375" style="19" customWidth="1"/>
    <col min="11016" max="11016" width="9.140625" style="19" customWidth="1"/>
    <col min="11017" max="11017" width="12.7109375" style="19" customWidth="1"/>
    <col min="11018" max="11018" width="13.7109375" style="19" customWidth="1"/>
    <col min="11019" max="11019" width="14.85546875" style="19" customWidth="1"/>
    <col min="11020" max="11020" width="13.140625" style="19" customWidth="1"/>
    <col min="11021" max="11021" width="15.28515625" style="19" customWidth="1"/>
    <col min="11022" max="11263" width="11.42578125" style="19"/>
    <col min="11264" max="11264" width="17.85546875" style="19" customWidth="1"/>
    <col min="11265" max="11265" width="10.42578125" style="19" customWidth="1"/>
    <col min="11266" max="11266" width="12.42578125" style="19" customWidth="1"/>
    <col min="11267" max="11267" width="9.28515625" style="19" customWidth="1"/>
    <col min="11268" max="11268" width="10" style="19" customWidth="1"/>
    <col min="11269" max="11269" width="9.42578125" style="19" customWidth="1"/>
    <col min="11270" max="11270" width="8.42578125" style="19" customWidth="1"/>
    <col min="11271" max="11271" width="9.7109375" style="19" customWidth="1"/>
    <col min="11272" max="11272" width="9.140625" style="19" customWidth="1"/>
    <col min="11273" max="11273" width="12.7109375" style="19" customWidth="1"/>
    <col min="11274" max="11274" width="13.7109375" style="19" customWidth="1"/>
    <col min="11275" max="11275" width="14.85546875" style="19" customWidth="1"/>
    <col min="11276" max="11276" width="13.140625" style="19" customWidth="1"/>
    <col min="11277" max="11277" width="15.28515625" style="19" customWidth="1"/>
    <col min="11278" max="11519" width="11.42578125" style="19"/>
    <col min="11520" max="11520" width="17.85546875" style="19" customWidth="1"/>
    <col min="11521" max="11521" width="10.42578125" style="19" customWidth="1"/>
    <col min="11522" max="11522" width="12.42578125" style="19" customWidth="1"/>
    <col min="11523" max="11523" width="9.28515625" style="19" customWidth="1"/>
    <col min="11524" max="11524" width="10" style="19" customWidth="1"/>
    <col min="11525" max="11525" width="9.42578125" style="19" customWidth="1"/>
    <col min="11526" max="11526" width="8.42578125" style="19" customWidth="1"/>
    <col min="11527" max="11527" width="9.7109375" style="19" customWidth="1"/>
    <col min="11528" max="11528" width="9.140625" style="19" customWidth="1"/>
    <col min="11529" max="11529" width="12.7109375" style="19" customWidth="1"/>
    <col min="11530" max="11530" width="13.7109375" style="19" customWidth="1"/>
    <col min="11531" max="11531" width="14.85546875" style="19" customWidth="1"/>
    <col min="11532" max="11532" width="13.140625" style="19" customWidth="1"/>
    <col min="11533" max="11533" width="15.28515625" style="19" customWidth="1"/>
    <col min="11534" max="11775" width="11.42578125" style="19"/>
    <col min="11776" max="11776" width="17.85546875" style="19" customWidth="1"/>
    <col min="11777" max="11777" width="10.42578125" style="19" customWidth="1"/>
    <col min="11778" max="11778" width="12.42578125" style="19" customWidth="1"/>
    <col min="11779" max="11779" width="9.28515625" style="19" customWidth="1"/>
    <col min="11780" max="11780" width="10" style="19" customWidth="1"/>
    <col min="11781" max="11781" width="9.42578125" style="19" customWidth="1"/>
    <col min="11782" max="11782" width="8.42578125" style="19" customWidth="1"/>
    <col min="11783" max="11783" width="9.7109375" style="19" customWidth="1"/>
    <col min="11784" max="11784" width="9.140625" style="19" customWidth="1"/>
    <col min="11785" max="11785" width="12.7109375" style="19" customWidth="1"/>
    <col min="11786" max="11786" width="13.7109375" style="19" customWidth="1"/>
    <col min="11787" max="11787" width="14.85546875" style="19" customWidth="1"/>
    <col min="11788" max="11788" width="13.140625" style="19" customWidth="1"/>
    <col min="11789" max="11789" width="15.28515625" style="19" customWidth="1"/>
    <col min="11790" max="12031" width="11.42578125" style="19"/>
    <col min="12032" max="12032" width="17.85546875" style="19" customWidth="1"/>
    <col min="12033" max="12033" width="10.42578125" style="19" customWidth="1"/>
    <col min="12034" max="12034" width="12.42578125" style="19" customWidth="1"/>
    <col min="12035" max="12035" width="9.28515625" style="19" customWidth="1"/>
    <col min="12036" max="12036" width="10" style="19" customWidth="1"/>
    <col min="12037" max="12037" width="9.42578125" style="19" customWidth="1"/>
    <col min="12038" max="12038" width="8.42578125" style="19" customWidth="1"/>
    <col min="12039" max="12039" width="9.7109375" style="19" customWidth="1"/>
    <col min="12040" max="12040" width="9.140625" style="19" customWidth="1"/>
    <col min="12041" max="12041" width="12.7109375" style="19" customWidth="1"/>
    <col min="12042" max="12042" width="13.7109375" style="19" customWidth="1"/>
    <col min="12043" max="12043" width="14.85546875" style="19" customWidth="1"/>
    <col min="12044" max="12044" width="13.140625" style="19" customWidth="1"/>
    <col min="12045" max="12045" width="15.28515625" style="19" customWidth="1"/>
    <col min="12046" max="12287" width="11.42578125" style="19"/>
    <col min="12288" max="12288" width="17.85546875" style="19" customWidth="1"/>
    <col min="12289" max="12289" width="10.42578125" style="19" customWidth="1"/>
    <col min="12290" max="12290" width="12.42578125" style="19" customWidth="1"/>
    <col min="12291" max="12291" width="9.28515625" style="19" customWidth="1"/>
    <col min="12292" max="12292" width="10" style="19" customWidth="1"/>
    <col min="12293" max="12293" width="9.42578125" style="19" customWidth="1"/>
    <col min="12294" max="12294" width="8.42578125" style="19" customWidth="1"/>
    <col min="12295" max="12295" width="9.7109375" style="19" customWidth="1"/>
    <col min="12296" max="12296" width="9.140625" style="19" customWidth="1"/>
    <col min="12297" max="12297" width="12.7109375" style="19" customWidth="1"/>
    <col min="12298" max="12298" width="13.7109375" style="19" customWidth="1"/>
    <col min="12299" max="12299" width="14.85546875" style="19" customWidth="1"/>
    <col min="12300" max="12300" width="13.140625" style="19" customWidth="1"/>
    <col min="12301" max="12301" width="15.28515625" style="19" customWidth="1"/>
    <col min="12302" max="12543" width="11.42578125" style="19"/>
    <col min="12544" max="12544" width="17.85546875" style="19" customWidth="1"/>
    <col min="12545" max="12545" width="10.42578125" style="19" customWidth="1"/>
    <col min="12546" max="12546" width="12.42578125" style="19" customWidth="1"/>
    <col min="12547" max="12547" width="9.28515625" style="19" customWidth="1"/>
    <col min="12548" max="12548" width="10" style="19" customWidth="1"/>
    <col min="12549" max="12549" width="9.42578125" style="19" customWidth="1"/>
    <col min="12550" max="12550" width="8.42578125" style="19" customWidth="1"/>
    <col min="12551" max="12551" width="9.7109375" style="19" customWidth="1"/>
    <col min="12552" max="12552" width="9.140625" style="19" customWidth="1"/>
    <col min="12553" max="12553" width="12.7109375" style="19" customWidth="1"/>
    <col min="12554" max="12554" width="13.7109375" style="19" customWidth="1"/>
    <col min="12555" max="12555" width="14.85546875" style="19" customWidth="1"/>
    <col min="12556" max="12556" width="13.140625" style="19" customWidth="1"/>
    <col min="12557" max="12557" width="15.28515625" style="19" customWidth="1"/>
    <col min="12558" max="12799" width="11.42578125" style="19"/>
    <col min="12800" max="12800" width="17.85546875" style="19" customWidth="1"/>
    <col min="12801" max="12801" width="10.42578125" style="19" customWidth="1"/>
    <col min="12802" max="12802" width="12.42578125" style="19" customWidth="1"/>
    <col min="12803" max="12803" width="9.28515625" style="19" customWidth="1"/>
    <col min="12804" max="12804" width="10" style="19" customWidth="1"/>
    <col min="12805" max="12805" width="9.42578125" style="19" customWidth="1"/>
    <col min="12806" max="12806" width="8.42578125" style="19" customWidth="1"/>
    <col min="12807" max="12807" width="9.7109375" style="19" customWidth="1"/>
    <col min="12808" max="12808" width="9.140625" style="19" customWidth="1"/>
    <col min="12809" max="12809" width="12.7109375" style="19" customWidth="1"/>
    <col min="12810" max="12810" width="13.7109375" style="19" customWidth="1"/>
    <col min="12811" max="12811" width="14.85546875" style="19" customWidth="1"/>
    <col min="12812" max="12812" width="13.140625" style="19" customWidth="1"/>
    <col min="12813" max="12813" width="15.28515625" style="19" customWidth="1"/>
    <col min="12814" max="13055" width="11.42578125" style="19"/>
    <col min="13056" max="13056" width="17.85546875" style="19" customWidth="1"/>
    <col min="13057" max="13057" width="10.42578125" style="19" customWidth="1"/>
    <col min="13058" max="13058" width="12.42578125" style="19" customWidth="1"/>
    <col min="13059" max="13059" width="9.28515625" style="19" customWidth="1"/>
    <col min="13060" max="13060" width="10" style="19" customWidth="1"/>
    <col min="13061" max="13061" width="9.42578125" style="19" customWidth="1"/>
    <col min="13062" max="13062" width="8.42578125" style="19" customWidth="1"/>
    <col min="13063" max="13063" width="9.7109375" style="19" customWidth="1"/>
    <col min="13064" max="13064" width="9.140625" style="19" customWidth="1"/>
    <col min="13065" max="13065" width="12.7109375" style="19" customWidth="1"/>
    <col min="13066" max="13066" width="13.7109375" style="19" customWidth="1"/>
    <col min="13067" max="13067" width="14.85546875" style="19" customWidth="1"/>
    <col min="13068" max="13068" width="13.140625" style="19" customWidth="1"/>
    <col min="13069" max="13069" width="15.28515625" style="19" customWidth="1"/>
    <col min="13070" max="13311" width="11.42578125" style="19"/>
    <col min="13312" max="13312" width="17.85546875" style="19" customWidth="1"/>
    <col min="13313" max="13313" width="10.42578125" style="19" customWidth="1"/>
    <col min="13314" max="13314" width="12.42578125" style="19" customWidth="1"/>
    <col min="13315" max="13315" width="9.28515625" style="19" customWidth="1"/>
    <col min="13316" max="13316" width="10" style="19" customWidth="1"/>
    <col min="13317" max="13317" width="9.42578125" style="19" customWidth="1"/>
    <col min="13318" max="13318" width="8.42578125" style="19" customWidth="1"/>
    <col min="13319" max="13319" width="9.7109375" style="19" customWidth="1"/>
    <col min="13320" max="13320" width="9.140625" style="19" customWidth="1"/>
    <col min="13321" max="13321" width="12.7109375" style="19" customWidth="1"/>
    <col min="13322" max="13322" width="13.7109375" style="19" customWidth="1"/>
    <col min="13323" max="13323" width="14.85546875" style="19" customWidth="1"/>
    <col min="13324" max="13324" width="13.140625" style="19" customWidth="1"/>
    <col min="13325" max="13325" width="15.28515625" style="19" customWidth="1"/>
    <col min="13326" max="13567" width="11.42578125" style="19"/>
    <col min="13568" max="13568" width="17.85546875" style="19" customWidth="1"/>
    <col min="13569" max="13569" width="10.42578125" style="19" customWidth="1"/>
    <col min="13570" max="13570" width="12.42578125" style="19" customWidth="1"/>
    <col min="13571" max="13571" width="9.28515625" style="19" customWidth="1"/>
    <col min="13572" max="13572" width="10" style="19" customWidth="1"/>
    <col min="13573" max="13573" width="9.42578125" style="19" customWidth="1"/>
    <col min="13574" max="13574" width="8.42578125" style="19" customWidth="1"/>
    <col min="13575" max="13575" width="9.7109375" style="19" customWidth="1"/>
    <col min="13576" max="13576" width="9.140625" style="19" customWidth="1"/>
    <col min="13577" max="13577" width="12.7109375" style="19" customWidth="1"/>
    <col min="13578" max="13578" width="13.7109375" style="19" customWidth="1"/>
    <col min="13579" max="13579" width="14.85546875" style="19" customWidth="1"/>
    <col min="13580" max="13580" width="13.140625" style="19" customWidth="1"/>
    <col min="13581" max="13581" width="15.28515625" style="19" customWidth="1"/>
    <col min="13582" max="13823" width="11.42578125" style="19"/>
    <col min="13824" max="13824" width="17.85546875" style="19" customWidth="1"/>
    <col min="13825" max="13825" width="10.42578125" style="19" customWidth="1"/>
    <col min="13826" max="13826" width="12.42578125" style="19" customWidth="1"/>
    <col min="13827" max="13827" width="9.28515625" style="19" customWidth="1"/>
    <col min="13828" max="13828" width="10" style="19" customWidth="1"/>
    <col min="13829" max="13829" width="9.42578125" style="19" customWidth="1"/>
    <col min="13830" max="13830" width="8.42578125" style="19" customWidth="1"/>
    <col min="13831" max="13831" width="9.7109375" style="19" customWidth="1"/>
    <col min="13832" max="13832" width="9.140625" style="19" customWidth="1"/>
    <col min="13833" max="13833" width="12.7109375" style="19" customWidth="1"/>
    <col min="13834" max="13834" width="13.7109375" style="19" customWidth="1"/>
    <col min="13835" max="13835" width="14.85546875" style="19" customWidth="1"/>
    <col min="13836" max="13836" width="13.140625" style="19" customWidth="1"/>
    <col min="13837" max="13837" width="15.28515625" style="19" customWidth="1"/>
    <col min="13838" max="14079" width="11.42578125" style="19"/>
    <col min="14080" max="14080" width="17.85546875" style="19" customWidth="1"/>
    <col min="14081" max="14081" width="10.42578125" style="19" customWidth="1"/>
    <col min="14082" max="14082" width="12.42578125" style="19" customWidth="1"/>
    <col min="14083" max="14083" width="9.28515625" style="19" customWidth="1"/>
    <col min="14084" max="14084" width="10" style="19" customWidth="1"/>
    <col min="14085" max="14085" width="9.42578125" style="19" customWidth="1"/>
    <col min="14086" max="14086" width="8.42578125" style="19" customWidth="1"/>
    <col min="14087" max="14087" width="9.7109375" style="19" customWidth="1"/>
    <col min="14088" max="14088" width="9.140625" style="19" customWidth="1"/>
    <col min="14089" max="14089" width="12.7109375" style="19" customWidth="1"/>
    <col min="14090" max="14090" width="13.7109375" style="19" customWidth="1"/>
    <col min="14091" max="14091" width="14.85546875" style="19" customWidth="1"/>
    <col min="14092" max="14092" width="13.140625" style="19" customWidth="1"/>
    <col min="14093" max="14093" width="15.28515625" style="19" customWidth="1"/>
    <col min="14094" max="14335" width="11.42578125" style="19"/>
    <col min="14336" max="14336" width="17.85546875" style="19" customWidth="1"/>
    <col min="14337" max="14337" width="10.42578125" style="19" customWidth="1"/>
    <col min="14338" max="14338" width="12.42578125" style="19" customWidth="1"/>
    <col min="14339" max="14339" width="9.28515625" style="19" customWidth="1"/>
    <col min="14340" max="14340" width="10" style="19" customWidth="1"/>
    <col min="14341" max="14341" width="9.42578125" style="19" customWidth="1"/>
    <col min="14342" max="14342" width="8.42578125" style="19" customWidth="1"/>
    <col min="14343" max="14343" width="9.7109375" style="19" customWidth="1"/>
    <col min="14344" max="14344" width="9.140625" style="19" customWidth="1"/>
    <col min="14345" max="14345" width="12.7109375" style="19" customWidth="1"/>
    <col min="14346" max="14346" width="13.7109375" style="19" customWidth="1"/>
    <col min="14347" max="14347" width="14.85546875" style="19" customWidth="1"/>
    <col min="14348" max="14348" width="13.140625" style="19" customWidth="1"/>
    <col min="14349" max="14349" width="15.28515625" style="19" customWidth="1"/>
    <col min="14350" max="14591" width="11.42578125" style="19"/>
    <col min="14592" max="14592" width="17.85546875" style="19" customWidth="1"/>
    <col min="14593" max="14593" width="10.42578125" style="19" customWidth="1"/>
    <col min="14594" max="14594" width="12.42578125" style="19" customWidth="1"/>
    <col min="14595" max="14595" width="9.28515625" style="19" customWidth="1"/>
    <col min="14596" max="14596" width="10" style="19" customWidth="1"/>
    <col min="14597" max="14597" width="9.42578125" style="19" customWidth="1"/>
    <col min="14598" max="14598" width="8.42578125" style="19" customWidth="1"/>
    <col min="14599" max="14599" width="9.7109375" style="19" customWidth="1"/>
    <col min="14600" max="14600" width="9.140625" style="19" customWidth="1"/>
    <col min="14601" max="14601" width="12.7109375" style="19" customWidth="1"/>
    <col min="14602" max="14602" width="13.7109375" style="19" customWidth="1"/>
    <col min="14603" max="14603" width="14.85546875" style="19" customWidth="1"/>
    <col min="14604" max="14604" width="13.140625" style="19" customWidth="1"/>
    <col min="14605" max="14605" width="15.28515625" style="19" customWidth="1"/>
    <col min="14606" max="14847" width="11.42578125" style="19"/>
    <col min="14848" max="14848" width="17.85546875" style="19" customWidth="1"/>
    <col min="14849" max="14849" width="10.42578125" style="19" customWidth="1"/>
    <col min="14850" max="14850" width="12.42578125" style="19" customWidth="1"/>
    <col min="14851" max="14851" width="9.28515625" style="19" customWidth="1"/>
    <col min="14852" max="14852" width="10" style="19" customWidth="1"/>
    <col min="14853" max="14853" width="9.42578125" style="19" customWidth="1"/>
    <col min="14854" max="14854" width="8.42578125" style="19" customWidth="1"/>
    <col min="14855" max="14855" width="9.7109375" style="19" customWidth="1"/>
    <col min="14856" max="14856" width="9.140625" style="19" customWidth="1"/>
    <col min="14857" max="14857" width="12.7109375" style="19" customWidth="1"/>
    <col min="14858" max="14858" width="13.7109375" style="19" customWidth="1"/>
    <col min="14859" max="14859" width="14.85546875" style="19" customWidth="1"/>
    <col min="14860" max="14860" width="13.140625" style="19" customWidth="1"/>
    <col min="14861" max="14861" width="15.28515625" style="19" customWidth="1"/>
    <col min="14862" max="15103" width="11.42578125" style="19"/>
    <col min="15104" max="15104" width="17.85546875" style="19" customWidth="1"/>
    <col min="15105" max="15105" width="10.42578125" style="19" customWidth="1"/>
    <col min="15106" max="15106" width="12.42578125" style="19" customWidth="1"/>
    <col min="15107" max="15107" width="9.28515625" style="19" customWidth="1"/>
    <col min="15108" max="15108" width="10" style="19" customWidth="1"/>
    <col min="15109" max="15109" width="9.42578125" style="19" customWidth="1"/>
    <col min="15110" max="15110" width="8.42578125" style="19" customWidth="1"/>
    <col min="15111" max="15111" width="9.7109375" style="19" customWidth="1"/>
    <col min="15112" max="15112" width="9.140625" style="19" customWidth="1"/>
    <col min="15113" max="15113" width="12.7109375" style="19" customWidth="1"/>
    <col min="15114" max="15114" width="13.7109375" style="19" customWidth="1"/>
    <col min="15115" max="15115" width="14.85546875" style="19" customWidth="1"/>
    <col min="15116" max="15116" width="13.140625" style="19" customWidth="1"/>
    <col min="15117" max="15117" width="15.28515625" style="19" customWidth="1"/>
    <col min="15118" max="15359" width="11.42578125" style="19"/>
    <col min="15360" max="15360" width="17.85546875" style="19" customWidth="1"/>
    <col min="15361" max="15361" width="10.42578125" style="19" customWidth="1"/>
    <col min="15362" max="15362" width="12.42578125" style="19" customWidth="1"/>
    <col min="15363" max="15363" width="9.28515625" style="19" customWidth="1"/>
    <col min="15364" max="15364" width="10" style="19" customWidth="1"/>
    <col min="15365" max="15365" width="9.42578125" style="19" customWidth="1"/>
    <col min="15366" max="15366" width="8.42578125" style="19" customWidth="1"/>
    <col min="15367" max="15367" width="9.7109375" style="19" customWidth="1"/>
    <col min="15368" max="15368" width="9.140625" style="19" customWidth="1"/>
    <col min="15369" max="15369" width="12.7109375" style="19" customWidth="1"/>
    <col min="15370" max="15370" width="13.7109375" style="19" customWidth="1"/>
    <col min="15371" max="15371" width="14.85546875" style="19" customWidth="1"/>
    <col min="15372" max="15372" width="13.140625" style="19" customWidth="1"/>
    <col min="15373" max="15373" width="15.28515625" style="19" customWidth="1"/>
    <col min="15374" max="15615" width="11.42578125" style="19"/>
    <col min="15616" max="15616" width="17.85546875" style="19" customWidth="1"/>
    <col min="15617" max="15617" width="10.42578125" style="19" customWidth="1"/>
    <col min="15618" max="15618" width="12.42578125" style="19" customWidth="1"/>
    <col min="15619" max="15619" width="9.28515625" style="19" customWidth="1"/>
    <col min="15620" max="15620" width="10" style="19" customWidth="1"/>
    <col min="15621" max="15621" width="9.42578125" style="19" customWidth="1"/>
    <col min="15622" max="15622" width="8.42578125" style="19" customWidth="1"/>
    <col min="15623" max="15623" width="9.7109375" style="19" customWidth="1"/>
    <col min="15624" max="15624" width="9.140625" style="19" customWidth="1"/>
    <col min="15625" max="15625" width="12.7109375" style="19" customWidth="1"/>
    <col min="15626" max="15626" width="13.7109375" style="19" customWidth="1"/>
    <col min="15627" max="15627" width="14.85546875" style="19" customWidth="1"/>
    <col min="15628" max="15628" width="13.140625" style="19" customWidth="1"/>
    <col min="15629" max="15629" width="15.28515625" style="19" customWidth="1"/>
    <col min="15630" max="15871" width="11.42578125" style="19"/>
    <col min="15872" max="15872" width="17.85546875" style="19" customWidth="1"/>
    <col min="15873" max="15873" width="10.42578125" style="19" customWidth="1"/>
    <col min="15874" max="15874" width="12.42578125" style="19" customWidth="1"/>
    <col min="15875" max="15875" width="9.28515625" style="19" customWidth="1"/>
    <col min="15876" max="15876" width="10" style="19" customWidth="1"/>
    <col min="15877" max="15877" width="9.42578125" style="19" customWidth="1"/>
    <col min="15878" max="15878" width="8.42578125" style="19" customWidth="1"/>
    <col min="15879" max="15879" width="9.7109375" style="19" customWidth="1"/>
    <col min="15880" max="15880" width="9.140625" style="19" customWidth="1"/>
    <col min="15881" max="15881" width="12.7109375" style="19" customWidth="1"/>
    <col min="15882" max="15882" width="13.7109375" style="19" customWidth="1"/>
    <col min="15883" max="15883" width="14.85546875" style="19" customWidth="1"/>
    <col min="15884" max="15884" width="13.140625" style="19" customWidth="1"/>
    <col min="15885" max="15885" width="15.28515625" style="19" customWidth="1"/>
    <col min="15886" max="16127" width="11.42578125" style="19"/>
    <col min="16128" max="16128" width="17.85546875" style="19" customWidth="1"/>
    <col min="16129" max="16129" width="10.42578125" style="19" customWidth="1"/>
    <col min="16130" max="16130" width="12.42578125" style="19" customWidth="1"/>
    <col min="16131" max="16131" width="9.28515625" style="19" customWidth="1"/>
    <col min="16132" max="16132" width="10" style="19" customWidth="1"/>
    <col min="16133" max="16133" width="9.42578125" style="19" customWidth="1"/>
    <col min="16134" max="16134" width="8.42578125" style="19" customWidth="1"/>
    <col min="16135" max="16135" width="9.7109375" style="19" customWidth="1"/>
    <col min="16136" max="16136" width="9.140625" style="19" customWidth="1"/>
    <col min="16137" max="16137" width="12.7109375" style="19" customWidth="1"/>
    <col min="16138" max="16138" width="13.7109375" style="19" customWidth="1"/>
    <col min="16139" max="16139" width="14.85546875" style="19" customWidth="1"/>
    <col min="16140" max="16140" width="13.140625" style="19" customWidth="1"/>
    <col min="16141" max="16141" width="15.28515625" style="19" customWidth="1"/>
    <col min="16142" max="16384" width="11.42578125" style="19"/>
  </cols>
  <sheetData>
    <row r="1" spans="1:14" ht="23.25">
      <c r="A1" s="2201">
        <v>67</v>
      </c>
      <c r="N1" s="2190"/>
    </row>
    <row r="9" spans="1:14" ht="19.5">
      <c r="A9" s="1036" t="s">
        <v>167</v>
      </c>
      <c r="B9" s="2547" t="s">
        <v>168</v>
      </c>
      <c r="C9" s="2547"/>
      <c r="D9" s="2547"/>
      <c r="E9" s="2547"/>
      <c r="F9" s="2547"/>
      <c r="G9" s="2547"/>
      <c r="H9" s="2547"/>
      <c r="I9" s="2547"/>
      <c r="J9" s="2547"/>
      <c r="K9" s="2547"/>
      <c r="L9" s="20"/>
      <c r="M9" s="20"/>
    </row>
    <row r="10" spans="1:14" ht="25.5" customHeight="1">
      <c r="B10" s="2547" t="s">
        <v>1335</v>
      </c>
      <c r="C10" s="2547"/>
      <c r="D10" s="2547"/>
      <c r="E10" s="2547"/>
      <c r="F10" s="2547"/>
      <c r="G10" s="2547"/>
      <c r="H10" s="2547"/>
      <c r="I10" s="2547"/>
      <c r="J10" s="2547"/>
      <c r="K10" s="2547"/>
      <c r="L10" s="20"/>
    </row>
    <row r="11" spans="1:14" ht="13.5" thickBot="1">
      <c r="B11" s="20"/>
      <c r="C11" s="20"/>
      <c r="D11" s="20"/>
      <c r="E11" s="20"/>
      <c r="F11" s="20"/>
      <c r="G11" s="20"/>
      <c r="N11" s="25" t="s">
        <v>153</v>
      </c>
    </row>
    <row r="12" spans="1:14" ht="13.5">
      <c r="A12" s="1856" t="s">
        <v>137</v>
      </c>
      <c r="B12" s="1857" t="s">
        <v>138</v>
      </c>
      <c r="C12" s="1857" t="s">
        <v>139</v>
      </c>
      <c r="D12" s="1857" t="s">
        <v>140</v>
      </c>
      <c r="E12" s="1857" t="s">
        <v>141</v>
      </c>
      <c r="F12" s="1857" t="s">
        <v>142</v>
      </c>
      <c r="G12" s="1857" t="s">
        <v>143</v>
      </c>
      <c r="H12" s="1857" t="s">
        <v>144</v>
      </c>
      <c r="I12" s="1857" t="s">
        <v>145</v>
      </c>
      <c r="J12" s="1857" t="s">
        <v>146</v>
      </c>
      <c r="K12" s="1857" t="s">
        <v>147</v>
      </c>
      <c r="L12" s="1857" t="s">
        <v>148</v>
      </c>
      <c r="M12" s="1857" t="s">
        <v>149</v>
      </c>
      <c r="N12" s="1857" t="s">
        <v>132</v>
      </c>
    </row>
    <row r="13" spans="1:14" ht="21.95" customHeight="1" thickBot="1">
      <c r="A13" s="1859" t="s">
        <v>154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/>
      <c r="M13" s="21"/>
      <c r="N13" s="21"/>
    </row>
    <row r="14" spans="1:14" ht="21.95" customHeight="1" thickBot="1">
      <c r="A14" s="1860" t="s">
        <v>155</v>
      </c>
      <c r="B14" s="2358">
        <v>30000</v>
      </c>
      <c r="C14" s="2358">
        <v>77699</v>
      </c>
      <c r="D14" s="2358">
        <v>66.543999999999997</v>
      </c>
      <c r="E14" s="2358">
        <v>39800</v>
      </c>
      <c r="F14" s="2358"/>
      <c r="G14" s="2358"/>
      <c r="H14" s="2358"/>
      <c r="I14" s="2358"/>
      <c r="J14" s="2358">
        <v>245.83500000000001</v>
      </c>
      <c r="K14" s="2358">
        <v>16950</v>
      </c>
      <c r="L14" s="2358"/>
      <c r="M14" s="2358">
        <v>26727</v>
      </c>
      <c r="N14" s="2357">
        <f>SUM(B14:M14)</f>
        <v>191488.37899999999</v>
      </c>
    </row>
    <row r="15" spans="1:14" ht="21.95" customHeight="1" thickBot="1">
      <c r="A15" s="1860" t="s">
        <v>156</v>
      </c>
      <c r="B15" s="2358">
        <v>922.22</v>
      </c>
      <c r="C15" s="2358">
        <v>1335.84</v>
      </c>
      <c r="D15" s="2358">
        <v>4086.99</v>
      </c>
      <c r="E15" s="2358">
        <v>24699.543000000001</v>
      </c>
      <c r="F15" s="2358">
        <v>900.2</v>
      </c>
      <c r="G15" s="2358">
        <v>902.05</v>
      </c>
      <c r="H15" s="2358">
        <v>3587.81</v>
      </c>
      <c r="I15" s="2358">
        <v>2077.23</v>
      </c>
      <c r="J15" s="2358">
        <v>2729.11</v>
      </c>
      <c r="K15" s="2358">
        <v>943.52</v>
      </c>
      <c r="L15" s="2358">
        <v>31799.77</v>
      </c>
      <c r="M15" s="2358">
        <v>953.55799999999999</v>
      </c>
      <c r="N15" s="2357">
        <f t="shared" ref="N15:N17" si="0">SUM(B15:M15)</f>
        <v>74937.841</v>
      </c>
    </row>
    <row r="16" spans="1:14" ht="21.95" customHeight="1" thickBot="1">
      <c r="A16" s="1860" t="s">
        <v>157</v>
      </c>
      <c r="B16" s="2358">
        <v>2771.25</v>
      </c>
      <c r="C16" s="2358"/>
      <c r="D16" s="2358">
        <v>6377.22</v>
      </c>
      <c r="E16" s="2358"/>
      <c r="F16" s="2358"/>
      <c r="G16" s="2358">
        <v>10963.35</v>
      </c>
      <c r="H16" s="2358"/>
      <c r="I16" s="2358"/>
      <c r="J16" s="2358"/>
      <c r="K16" s="2358"/>
      <c r="L16" s="2358"/>
      <c r="M16" s="2358"/>
      <c r="N16" s="2357">
        <f t="shared" si="0"/>
        <v>20111.82</v>
      </c>
    </row>
    <row r="17" spans="1:14" ht="21.95" customHeight="1" thickBot="1">
      <c r="A17" s="1860" t="s">
        <v>158</v>
      </c>
      <c r="B17" s="2358">
        <v>9020.7139999999999</v>
      </c>
      <c r="C17" s="2358">
        <v>9262.7039999999997</v>
      </c>
      <c r="D17" s="2358">
        <v>12674.915000000001</v>
      </c>
      <c r="E17" s="2358">
        <v>10668.682000000001</v>
      </c>
      <c r="F17" s="2358">
        <v>5845.04</v>
      </c>
      <c r="G17" s="2358">
        <v>11652.41</v>
      </c>
      <c r="H17" s="2358">
        <v>27529.853999999999</v>
      </c>
      <c r="I17" s="2358">
        <v>39255.659</v>
      </c>
      <c r="J17" s="2358">
        <v>6200</v>
      </c>
      <c r="K17" s="2358">
        <v>7711.2</v>
      </c>
      <c r="L17" s="2358">
        <v>1800</v>
      </c>
      <c r="M17" s="2358">
        <v>9819.0360000000001</v>
      </c>
      <c r="N17" s="2357">
        <f t="shared" si="0"/>
        <v>151440.21400000001</v>
      </c>
    </row>
    <row r="18" spans="1:14" ht="21.75" customHeight="1" thickBot="1">
      <c r="A18" s="1860" t="s">
        <v>132</v>
      </c>
      <c r="B18" s="2357">
        <f t="shared" ref="B18:N18" si="1">SUM(B14:B17)</f>
        <v>42714.184000000001</v>
      </c>
      <c r="C18" s="2357">
        <f t="shared" si="1"/>
        <v>88297.543999999994</v>
      </c>
      <c r="D18" s="2357">
        <f t="shared" si="1"/>
        <v>23205.669000000002</v>
      </c>
      <c r="E18" s="2357">
        <f t="shared" si="1"/>
        <v>75168.225000000006</v>
      </c>
      <c r="F18" s="2357">
        <f t="shared" si="1"/>
        <v>6745.24</v>
      </c>
      <c r="G18" s="2357">
        <f t="shared" si="1"/>
        <v>23517.809999999998</v>
      </c>
      <c r="H18" s="2357">
        <f t="shared" si="1"/>
        <v>31117.664000000001</v>
      </c>
      <c r="I18" s="2357">
        <f t="shared" si="1"/>
        <v>41332.889000000003</v>
      </c>
      <c r="J18" s="2357">
        <f t="shared" si="1"/>
        <v>9174.9449999999997</v>
      </c>
      <c r="K18" s="2357">
        <f t="shared" si="1"/>
        <v>25604.720000000001</v>
      </c>
      <c r="L18" s="2357">
        <f t="shared" si="1"/>
        <v>33599.770000000004</v>
      </c>
      <c r="M18" s="2357">
        <f t="shared" si="1"/>
        <v>37499.593999999997</v>
      </c>
      <c r="N18" s="2357">
        <f t="shared" si="1"/>
        <v>437978.25399999996</v>
      </c>
    </row>
    <row r="19" spans="1:14" ht="15">
      <c r="A19" s="2548" t="s">
        <v>166</v>
      </c>
      <c r="B19" s="2549"/>
      <c r="C19" s="2549"/>
      <c r="D19" s="2549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6.5">
      <c r="N20" s="26"/>
    </row>
    <row r="22" spans="1:14">
      <c r="N22" s="414"/>
    </row>
  </sheetData>
  <mergeCells count="3">
    <mergeCell ref="B9:K9"/>
    <mergeCell ref="B10:K10"/>
    <mergeCell ref="A19:D19"/>
  </mergeCells>
  <printOptions horizontalCentered="1" verticalCentered="1"/>
  <pageMargins left="0" right="0" top="0.15748031496062992" bottom="2.204724409448819" header="0.15748031496062992" footer="2.1653543307086616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N24"/>
  <sheetViews>
    <sheetView topLeftCell="A4" workbookViewId="0">
      <selection activeCell="A9" sqref="A9:N23"/>
    </sheetView>
  </sheetViews>
  <sheetFormatPr baseColWidth="10" defaultColWidth="11.42578125" defaultRowHeight="12.75"/>
  <cols>
    <col min="1" max="1" width="14.42578125" style="19" customWidth="1"/>
    <col min="2" max="2" width="10.42578125" style="19" customWidth="1"/>
    <col min="3" max="3" width="12.42578125" style="19" customWidth="1"/>
    <col min="4" max="4" width="13.42578125" style="19" customWidth="1"/>
    <col min="5" max="5" width="13.85546875" style="19" customWidth="1"/>
    <col min="6" max="6" width="13" style="19" customWidth="1"/>
    <col min="7" max="7" width="15.42578125" style="19" customWidth="1"/>
    <col min="8" max="8" width="13.28515625" style="19" customWidth="1"/>
    <col min="9" max="9" width="11.85546875" style="19" customWidth="1"/>
    <col min="10" max="10" width="13.7109375" style="19" customWidth="1"/>
    <col min="11" max="11" width="14.42578125" style="19" customWidth="1"/>
    <col min="12" max="12" width="12.28515625" style="19" customWidth="1"/>
    <col min="13" max="13" width="13" style="19" customWidth="1"/>
    <col min="14" max="14" width="15.28515625" style="19" customWidth="1"/>
    <col min="15" max="255" width="11.42578125" style="19"/>
    <col min="256" max="256" width="17.85546875" style="19" customWidth="1"/>
    <col min="257" max="257" width="10.42578125" style="19" customWidth="1"/>
    <col min="258" max="258" width="12.42578125" style="19" customWidth="1"/>
    <col min="259" max="259" width="9.28515625" style="19" customWidth="1"/>
    <col min="260" max="260" width="10" style="19" customWidth="1"/>
    <col min="261" max="261" width="9.42578125" style="19" customWidth="1"/>
    <col min="262" max="262" width="8.42578125" style="19" customWidth="1"/>
    <col min="263" max="263" width="9.7109375" style="19" customWidth="1"/>
    <col min="264" max="264" width="9.140625" style="19" customWidth="1"/>
    <col min="265" max="265" width="12.7109375" style="19" customWidth="1"/>
    <col min="266" max="266" width="13.7109375" style="19" customWidth="1"/>
    <col min="267" max="267" width="14.85546875" style="19" customWidth="1"/>
    <col min="268" max="268" width="13.140625" style="19" customWidth="1"/>
    <col min="269" max="269" width="15.28515625" style="19" customWidth="1"/>
    <col min="270" max="511" width="11.42578125" style="19"/>
    <col min="512" max="512" width="17.85546875" style="19" customWidth="1"/>
    <col min="513" max="513" width="10.42578125" style="19" customWidth="1"/>
    <col min="514" max="514" width="12.42578125" style="19" customWidth="1"/>
    <col min="515" max="515" width="9.28515625" style="19" customWidth="1"/>
    <col min="516" max="516" width="10" style="19" customWidth="1"/>
    <col min="517" max="517" width="9.42578125" style="19" customWidth="1"/>
    <col min="518" max="518" width="8.42578125" style="19" customWidth="1"/>
    <col min="519" max="519" width="9.7109375" style="19" customWidth="1"/>
    <col min="520" max="520" width="9.140625" style="19" customWidth="1"/>
    <col min="521" max="521" width="12.7109375" style="19" customWidth="1"/>
    <col min="522" max="522" width="13.7109375" style="19" customWidth="1"/>
    <col min="523" max="523" width="14.85546875" style="19" customWidth="1"/>
    <col min="524" max="524" width="13.140625" style="19" customWidth="1"/>
    <col min="525" max="525" width="15.28515625" style="19" customWidth="1"/>
    <col min="526" max="767" width="11.42578125" style="19"/>
    <col min="768" max="768" width="17.85546875" style="19" customWidth="1"/>
    <col min="769" max="769" width="10.42578125" style="19" customWidth="1"/>
    <col min="770" max="770" width="12.42578125" style="19" customWidth="1"/>
    <col min="771" max="771" width="9.28515625" style="19" customWidth="1"/>
    <col min="772" max="772" width="10" style="19" customWidth="1"/>
    <col min="773" max="773" width="9.42578125" style="19" customWidth="1"/>
    <col min="774" max="774" width="8.42578125" style="19" customWidth="1"/>
    <col min="775" max="775" width="9.7109375" style="19" customWidth="1"/>
    <col min="776" max="776" width="9.140625" style="19" customWidth="1"/>
    <col min="777" max="777" width="12.7109375" style="19" customWidth="1"/>
    <col min="778" max="778" width="13.7109375" style="19" customWidth="1"/>
    <col min="779" max="779" width="14.85546875" style="19" customWidth="1"/>
    <col min="780" max="780" width="13.140625" style="19" customWidth="1"/>
    <col min="781" max="781" width="15.28515625" style="19" customWidth="1"/>
    <col min="782" max="1023" width="11.42578125" style="19"/>
    <col min="1024" max="1024" width="17.85546875" style="19" customWidth="1"/>
    <col min="1025" max="1025" width="10.42578125" style="19" customWidth="1"/>
    <col min="1026" max="1026" width="12.42578125" style="19" customWidth="1"/>
    <col min="1027" max="1027" width="9.28515625" style="19" customWidth="1"/>
    <col min="1028" max="1028" width="10" style="19" customWidth="1"/>
    <col min="1029" max="1029" width="9.42578125" style="19" customWidth="1"/>
    <col min="1030" max="1030" width="8.42578125" style="19" customWidth="1"/>
    <col min="1031" max="1031" width="9.7109375" style="19" customWidth="1"/>
    <col min="1032" max="1032" width="9.140625" style="19" customWidth="1"/>
    <col min="1033" max="1033" width="12.7109375" style="19" customWidth="1"/>
    <col min="1034" max="1034" width="13.7109375" style="19" customWidth="1"/>
    <col min="1035" max="1035" width="14.85546875" style="19" customWidth="1"/>
    <col min="1036" max="1036" width="13.140625" style="19" customWidth="1"/>
    <col min="1037" max="1037" width="15.28515625" style="19" customWidth="1"/>
    <col min="1038" max="1279" width="11.42578125" style="19"/>
    <col min="1280" max="1280" width="17.85546875" style="19" customWidth="1"/>
    <col min="1281" max="1281" width="10.42578125" style="19" customWidth="1"/>
    <col min="1282" max="1282" width="12.42578125" style="19" customWidth="1"/>
    <col min="1283" max="1283" width="9.28515625" style="19" customWidth="1"/>
    <col min="1284" max="1284" width="10" style="19" customWidth="1"/>
    <col min="1285" max="1285" width="9.42578125" style="19" customWidth="1"/>
    <col min="1286" max="1286" width="8.42578125" style="19" customWidth="1"/>
    <col min="1287" max="1287" width="9.7109375" style="19" customWidth="1"/>
    <col min="1288" max="1288" width="9.140625" style="19" customWidth="1"/>
    <col min="1289" max="1289" width="12.7109375" style="19" customWidth="1"/>
    <col min="1290" max="1290" width="13.7109375" style="19" customWidth="1"/>
    <col min="1291" max="1291" width="14.85546875" style="19" customWidth="1"/>
    <col min="1292" max="1292" width="13.140625" style="19" customWidth="1"/>
    <col min="1293" max="1293" width="15.28515625" style="19" customWidth="1"/>
    <col min="1294" max="1535" width="11.42578125" style="19"/>
    <col min="1536" max="1536" width="17.85546875" style="19" customWidth="1"/>
    <col min="1537" max="1537" width="10.42578125" style="19" customWidth="1"/>
    <col min="1538" max="1538" width="12.42578125" style="19" customWidth="1"/>
    <col min="1539" max="1539" width="9.28515625" style="19" customWidth="1"/>
    <col min="1540" max="1540" width="10" style="19" customWidth="1"/>
    <col min="1541" max="1541" width="9.42578125" style="19" customWidth="1"/>
    <col min="1542" max="1542" width="8.42578125" style="19" customWidth="1"/>
    <col min="1543" max="1543" width="9.7109375" style="19" customWidth="1"/>
    <col min="1544" max="1544" width="9.140625" style="19" customWidth="1"/>
    <col min="1545" max="1545" width="12.7109375" style="19" customWidth="1"/>
    <col min="1546" max="1546" width="13.7109375" style="19" customWidth="1"/>
    <col min="1547" max="1547" width="14.85546875" style="19" customWidth="1"/>
    <col min="1548" max="1548" width="13.140625" style="19" customWidth="1"/>
    <col min="1549" max="1549" width="15.28515625" style="19" customWidth="1"/>
    <col min="1550" max="1791" width="11.42578125" style="19"/>
    <col min="1792" max="1792" width="17.85546875" style="19" customWidth="1"/>
    <col min="1793" max="1793" width="10.42578125" style="19" customWidth="1"/>
    <col min="1794" max="1794" width="12.42578125" style="19" customWidth="1"/>
    <col min="1795" max="1795" width="9.28515625" style="19" customWidth="1"/>
    <col min="1796" max="1796" width="10" style="19" customWidth="1"/>
    <col min="1797" max="1797" width="9.42578125" style="19" customWidth="1"/>
    <col min="1798" max="1798" width="8.42578125" style="19" customWidth="1"/>
    <col min="1799" max="1799" width="9.7109375" style="19" customWidth="1"/>
    <col min="1800" max="1800" width="9.140625" style="19" customWidth="1"/>
    <col min="1801" max="1801" width="12.7109375" style="19" customWidth="1"/>
    <col min="1802" max="1802" width="13.7109375" style="19" customWidth="1"/>
    <col min="1803" max="1803" width="14.85546875" style="19" customWidth="1"/>
    <col min="1804" max="1804" width="13.140625" style="19" customWidth="1"/>
    <col min="1805" max="1805" width="15.28515625" style="19" customWidth="1"/>
    <col min="1806" max="2047" width="11.42578125" style="19"/>
    <col min="2048" max="2048" width="17.85546875" style="19" customWidth="1"/>
    <col min="2049" max="2049" width="10.42578125" style="19" customWidth="1"/>
    <col min="2050" max="2050" width="12.42578125" style="19" customWidth="1"/>
    <col min="2051" max="2051" width="9.28515625" style="19" customWidth="1"/>
    <col min="2052" max="2052" width="10" style="19" customWidth="1"/>
    <col min="2053" max="2053" width="9.42578125" style="19" customWidth="1"/>
    <col min="2054" max="2054" width="8.42578125" style="19" customWidth="1"/>
    <col min="2055" max="2055" width="9.7109375" style="19" customWidth="1"/>
    <col min="2056" max="2056" width="9.140625" style="19" customWidth="1"/>
    <col min="2057" max="2057" width="12.7109375" style="19" customWidth="1"/>
    <col min="2058" max="2058" width="13.7109375" style="19" customWidth="1"/>
    <col min="2059" max="2059" width="14.85546875" style="19" customWidth="1"/>
    <col min="2060" max="2060" width="13.140625" style="19" customWidth="1"/>
    <col min="2061" max="2061" width="15.28515625" style="19" customWidth="1"/>
    <col min="2062" max="2303" width="11.42578125" style="19"/>
    <col min="2304" max="2304" width="17.85546875" style="19" customWidth="1"/>
    <col min="2305" max="2305" width="10.42578125" style="19" customWidth="1"/>
    <col min="2306" max="2306" width="12.42578125" style="19" customWidth="1"/>
    <col min="2307" max="2307" width="9.28515625" style="19" customWidth="1"/>
    <col min="2308" max="2308" width="10" style="19" customWidth="1"/>
    <col min="2309" max="2309" width="9.42578125" style="19" customWidth="1"/>
    <col min="2310" max="2310" width="8.42578125" style="19" customWidth="1"/>
    <col min="2311" max="2311" width="9.7109375" style="19" customWidth="1"/>
    <col min="2312" max="2312" width="9.140625" style="19" customWidth="1"/>
    <col min="2313" max="2313" width="12.7109375" style="19" customWidth="1"/>
    <col min="2314" max="2314" width="13.7109375" style="19" customWidth="1"/>
    <col min="2315" max="2315" width="14.85546875" style="19" customWidth="1"/>
    <col min="2316" max="2316" width="13.140625" style="19" customWidth="1"/>
    <col min="2317" max="2317" width="15.28515625" style="19" customWidth="1"/>
    <col min="2318" max="2559" width="11.42578125" style="19"/>
    <col min="2560" max="2560" width="17.85546875" style="19" customWidth="1"/>
    <col min="2561" max="2561" width="10.42578125" style="19" customWidth="1"/>
    <col min="2562" max="2562" width="12.42578125" style="19" customWidth="1"/>
    <col min="2563" max="2563" width="9.28515625" style="19" customWidth="1"/>
    <col min="2564" max="2564" width="10" style="19" customWidth="1"/>
    <col min="2565" max="2565" width="9.42578125" style="19" customWidth="1"/>
    <col min="2566" max="2566" width="8.42578125" style="19" customWidth="1"/>
    <col min="2567" max="2567" width="9.7109375" style="19" customWidth="1"/>
    <col min="2568" max="2568" width="9.140625" style="19" customWidth="1"/>
    <col min="2569" max="2569" width="12.7109375" style="19" customWidth="1"/>
    <col min="2570" max="2570" width="13.7109375" style="19" customWidth="1"/>
    <col min="2571" max="2571" width="14.85546875" style="19" customWidth="1"/>
    <col min="2572" max="2572" width="13.140625" style="19" customWidth="1"/>
    <col min="2573" max="2573" width="15.28515625" style="19" customWidth="1"/>
    <col min="2574" max="2815" width="11.42578125" style="19"/>
    <col min="2816" max="2816" width="17.85546875" style="19" customWidth="1"/>
    <col min="2817" max="2817" width="10.42578125" style="19" customWidth="1"/>
    <col min="2818" max="2818" width="12.42578125" style="19" customWidth="1"/>
    <col min="2819" max="2819" width="9.28515625" style="19" customWidth="1"/>
    <col min="2820" max="2820" width="10" style="19" customWidth="1"/>
    <col min="2821" max="2821" width="9.42578125" style="19" customWidth="1"/>
    <col min="2822" max="2822" width="8.42578125" style="19" customWidth="1"/>
    <col min="2823" max="2823" width="9.7109375" style="19" customWidth="1"/>
    <col min="2824" max="2824" width="9.140625" style="19" customWidth="1"/>
    <col min="2825" max="2825" width="12.7109375" style="19" customWidth="1"/>
    <col min="2826" max="2826" width="13.7109375" style="19" customWidth="1"/>
    <col min="2827" max="2827" width="14.85546875" style="19" customWidth="1"/>
    <col min="2828" max="2828" width="13.140625" style="19" customWidth="1"/>
    <col min="2829" max="2829" width="15.28515625" style="19" customWidth="1"/>
    <col min="2830" max="3071" width="11.42578125" style="19"/>
    <col min="3072" max="3072" width="17.85546875" style="19" customWidth="1"/>
    <col min="3073" max="3073" width="10.42578125" style="19" customWidth="1"/>
    <col min="3074" max="3074" width="12.42578125" style="19" customWidth="1"/>
    <col min="3075" max="3075" width="9.28515625" style="19" customWidth="1"/>
    <col min="3076" max="3076" width="10" style="19" customWidth="1"/>
    <col min="3077" max="3077" width="9.42578125" style="19" customWidth="1"/>
    <col min="3078" max="3078" width="8.42578125" style="19" customWidth="1"/>
    <col min="3079" max="3079" width="9.7109375" style="19" customWidth="1"/>
    <col min="3080" max="3080" width="9.140625" style="19" customWidth="1"/>
    <col min="3081" max="3081" width="12.7109375" style="19" customWidth="1"/>
    <col min="3082" max="3082" width="13.7109375" style="19" customWidth="1"/>
    <col min="3083" max="3083" width="14.85546875" style="19" customWidth="1"/>
    <col min="3084" max="3084" width="13.140625" style="19" customWidth="1"/>
    <col min="3085" max="3085" width="15.28515625" style="19" customWidth="1"/>
    <col min="3086" max="3327" width="11.42578125" style="19"/>
    <col min="3328" max="3328" width="17.85546875" style="19" customWidth="1"/>
    <col min="3329" max="3329" width="10.42578125" style="19" customWidth="1"/>
    <col min="3330" max="3330" width="12.42578125" style="19" customWidth="1"/>
    <col min="3331" max="3331" width="9.28515625" style="19" customWidth="1"/>
    <col min="3332" max="3332" width="10" style="19" customWidth="1"/>
    <col min="3333" max="3333" width="9.42578125" style="19" customWidth="1"/>
    <col min="3334" max="3334" width="8.42578125" style="19" customWidth="1"/>
    <col min="3335" max="3335" width="9.7109375" style="19" customWidth="1"/>
    <col min="3336" max="3336" width="9.140625" style="19" customWidth="1"/>
    <col min="3337" max="3337" width="12.7109375" style="19" customWidth="1"/>
    <col min="3338" max="3338" width="13.7109375" style="19" customWidth="1"/>
    <col min="3339" max="3339" width="14.85546875" style="19" customWidth="1"/>
    <col min="3340" max="3340" width="13.140625" style="19" customWidth="1"/>
    <col min="3341" max="3341" width="15.28515625" style="19" customWidth="1"/>
    <col min="3342" max="3583" width="11.42578125" style="19"/>
    <col min="3584" max="3584" width="17.85546875" style="19" customWidth="1"/>
    <col min="3585" max="3585" width="10.42578125" style="19" customWidth="1"/>
    <col min="3586" max="3586" width="12.42578125" style="19" customWidth="1"/>
    <col min="3587" max="3587" width="9.28515625" style="19" customWidth="1"/>
    <col min="3588" max="3588" width="10" style="19" customWidth="1"/>
    <col min="3589" max="3589" width="9.42578125" style="19" customWidth="1"/>
    <col min="3590" max="3590" width="8.42578125" style="19" customWidth="1"/>
    <col min="3591" max="3591" width="9.7109375" style="19" customWidth="1"/>
    <col min="3592" max="3592" width="9.140625" style="19" customWidth="1"/>
    <col min="3593" max="3593" width="12.7109375" style="19" customWidth="1"/>
    <col min="3594" max="3594" width="13.7109375" style="19" customWidth="1"/>
    <col min="3595" max="3595" width="14.85546875" style="19" customWidth="1"/>
    <col min="3596" max="3596" width="13.140625" style="19" customWidth="1"/>
    <col min="3597" max="3597" width="15.28515625" style="19" customWidth="1"/>
    <col min="3598" max="3839" width="11.42578125" style="19"/>
    <col min="3840" max="3840" width="17.85546875" style="19" customWidth="1"/>
    <col min="3841" max="3841" width="10.42578125" style="19" customWidth="1"/>
    <col min="3842" max="3842" width="12.42578125" style="19" customWidth="1"/>
    <col min="3843" max="3843" width="9.28515625" style="19" customWidth="1"/>
    <col min="3844" max="3844" width="10" style="19" customWidth="1"/>
    <col min="3845" max="3845" width="9.42578125" style="19" customWidth="1"/>
    <col min="3846" max="3846" width="8.42578125" style="19" customWidth="1"/>
    <col min="3847" max="3847" width="9.7109375" style="19" customWidth="1"/>
    <col min="3848" max="3848" width="9.140625" style="19" customWidth="1"/>
    <col min="3849" max="3849" width="12.7109375" style="19" customWidth="1"/>
    <col min="3850" max="3850" width="13.7109375" style="19" customWidth="1"/>
    <col min="3851" max="3851" width="14.85546875" style="19" customWidth="1"/>
    <col min="3852" max="3852" width="13.140625" style="19" customWidth="1"/>
    <col min="3853" max="3853" width="15.28515625" style="19" customWidth="1"/>
    <col min="3854" max="4095" width="11.42578125" style="19"/>
    <col min="4096" max="4096" width="17.85546875" style="19" customWidth="1"/>
    <col min="4097" max="4097" width="10.42578125" style="19" customWidth="1"/>
    <col min="4098" max="4098" width="12.42578125" style="19" customWidth="1"/>
    <col min="4099" max="4099" width="9.28515625" style="19" customWidth="1"/>
    <col min="4100" max="4100" width="10" style="19" customWidth="1"/>
    <col min="4101" max="4101" width="9.42578125" style="19" customWidth="1"/>
    <col min="4102" max="4102" width="8.42578125" style="19" customWidth="1"/>
    <col min="4103" max="4103" width="9.7109375" style="19" customWidth="1"/>
    <col min="4104" max="4104" width="9.140625" style="19" customWidth="1"/>
    <col min="4105" max="4105" width="12.7109375" style="19" customWidth="1"/>
    <col min="4106" max="4106" width="13.7109375" style="19" customWidth="1"/>
    <col min="4107" max="4107" width="14.85546875" style="19" customWidth="1"/>
    <col min="4108" max="4108" width="13.140625" style="19" customWidth="1"/>
    <col min="4109" max="4109" width="15.28515625" style="19" customWidth="1"/>
    <col min="4110" max="4351" width="11.42578125" style="19"/>
    <col min="4352" max="4352" width="17.85546875" style="19" customWidth="1"/>
    <col min="4353" max="4353" width="10.42578125" style="19" customWidth="1"/>
    <col min="4354" max="4354" width="12.42578125" style="19" customWidth="1"/>
    <col min="4355" max="4355" width="9.28515625" style="19" customWidth="1"/>
    <col min="4356" max="4356" width="10" style="19" customWidth="1"/>
    <col min="4357" max="4357" width="9.42578125" style="19" customWidth="1"/>
    <col min="4358" max="4358" width="8.42578125" style="19" customWidth="1"/>
    <col min="4359" max="4359" width="9.7109375" style="19" customWidth="1"/>
    <col min="4360" max="4360" width="9.140625" style="19" customWidth="1"/>
    <col min="4361" max="4361" width="12.7109375" style="19" customWidth="1"/>
    <col min="4362" max="4362" width="13.7109375" style="19" customWidth="1"/>
    <col min="4363" max="4363" width="14.85546875" style="19" customWidth="1"/>
    <col min="4364" max="4364" width="13.140625" style="19" customWidth="1"/>
    <col min="4365" max="4365" width="15.28515625" style="19" customWidth="1"/>
    <col min="4366" max="4607" width="11.42578125" style="19"/>
    <col min="4608" max="4608" width="17.85546875" style="19" customWidth="1"/>
    <col min="4609" max="4609" width="10.42578125" style="19" customWidth="1"/>
    <col min="4610" max="4610" width="12.42578125" style="19" customWidth="1"/>
    <col min="4611" max="4611" width="9.28515625" style="19" customWidth="1"/>
    <col min="4612" max="4612" width="10" style="19" customWidth="1"/>
    <col min="4613" max="4613" width="9.42578125" style="19" customWidth="1"/>
    <col min="4614" max="4614" width="8.42578125" style="19" customWidth="1"/>
    <col min="4615" max="4615" width="9.7109375" style="19" customWidth="1"/>
    <col min="4616" max="4616" width="9.140625" style="19" customWidth="1"/>
    <col min="4617" max="4617" width="12.7109375" style="19" customWidth="1"/>
    <col min="4618" max="4618" width="13.7109375" style="19" customWidth="1"/>
    <col min="4619" max="4619" width="14.85546875" style="19" customWidth="1"/>
    <col min="4620" max="4620" width="13.140625" style="19" customWidth="1"/>
    <col min="4621" max="4621" width="15.28515625" style="19" customWidth="1"/>
    <col min="4622" max="4863" width="11.42578125" style="19"/>
    <col min="4864" max="4864" width="17.85546875" style="19" customWidth="1"/>
    <col min="4865" max="4865" width="10.42578125" style="19" customWidth="1"/>
    <col min="4866" max="4866" width="12.42578125" style="19" customWidth="1"/>
    <col min="4867" max="4867" width="9.28515625" style="19" customWidth="1"/>
    <col min="4868" max="4868" width="10" style="19" customWidth="1"/>
    <col min="4869" max="4869" width="9.42578125" style="19" customWidth="1"/>
    <col min="4870" max="4870" width="8.42578125" style="19" customWidth="1"/>
    <col min="4871" max="4871" width="9.7109375" style="19" customWidth="1"/>
    <col min="4872" max="4872" width="9.140625" style="19" customWidth="1"/>
    <col min="4873" max="4873" width="12.7109375" style="19" customWidth="1"/>
    <col min="4874" max="4874" width="13.7109375" style="19" customWidth="1"/>
    <col min="4875" max="4875" width="14.85546875" style="19" customWidth="1"/>
    <col min="4876" max="4876" width="13.140625" style="19" customWidth="1"/>
    <col min="4877" max="4877" width="15.28515625" style="19" customWidth="1"/>
    <col min="4878" max="5119" width="11.42578125" style="19"/>
    <col min="5120" max="5120" width="17.85546875" style="19" customWidth="1"/>
    <col min="5121" max="5121" width="10.42578125" style="19" customWidth="1"/>
    <col min="5122" max="5122" width="12.42578125" style="19" customWidth="1"/>
    <col min="5123" max="5123" width="9.28515625" style="19" customWidth="1"/>
    <col min="5124" max="5124" width="10" style="19" customWidth="1"/>
    <col min="5125" max="5125" width="9.42578125" style="19" customWidth="1"/>
    <col min="5126" max="5126" width="8.42578125" style="19" customWidth="1"/>
    <col min="5127" max="5127" width="9.7109375" style="19" customWidth="1"/>
    <col min="5128" max="5128" width="9.140625" style="19" customWidth="1"/>
    <col min="5129" max="5129" width="12.7109375" style="19" customWidth="1"/>
    <col min="5130" max="5130" width="13.7109375" style="19" customWidth="1"/>
    <col min="5131" max="5131" width="14.85546875" style="19" customWidth="1"/>
    <col min="5132" max="5132" width="13.140625" style="19" customWidth="1"/>
    <col min="5133" max="5133" width="15.28515625" style="19" customWidth="1"/>
    <col min="5134" max="5375" width="11.42578125" style="19"/>
    <col min="5376" max="5376" width="17.85546875" style="19" customWidth="1"/>
    <col min="5377" max="5377" width="10.42578125" style="19" customWidth="1"/>
    <col min="5378" max="5378" width="12.42578125" style="19" customWidth="1"/>
    <col min="5379" max="5379" width="9.28515625" style="19" customWidth="1"/>
    <col min="5380" max="5380" width="10" style="19" customWidth="1"/>
    <col min="5381" max="5381" width="9.42578125" style="19" customWidth="1"/>
    <col min="5382" max="5382" width="8.42578125" style="19" customWidth="1"/>
    <col min="5383" max="5383" width="9.7109375" style="19" customWidth="1"/>
    <col min="5384" max="5384" width="9.140625" style="19" customWidth="1"/>
    <col min="5385" max="5385" width="12.7109375" style="19" customWidth="1"/>
    <col min="5386" max="5386" width="13.7109375" style="19" customWidth="1"/>
    <col min="5387" max="5387" width="14.85546875" style="19" customWidth="1"/>
    <col min="5388" max="5388" width="13.140625" style="19" customWidth="1"/>
    <col min="5389" max="5389" width="15.28515625" style="19" customWidth="1"/>
    <col min="5390" max="5631" width="11.42578125" style="19"/>
    <col min="5632" max="5632" width="17.85546875" style="19" customWidth="1"/>
    <col min="5633" max="5633" width="10.42578125" style="19" customWidth="1"/>
    <col min="5634" max="5634" width="12.42578125" style="19" customWidth="1"/>
    <col min="5635" max="5635" width="9.28515625" style="19" customWidth="1"/>
    <col min="5636" max="5636" width="10" style="19" customWidth="1"/>
    <col min="5637" max="5637" width="9.42578125" style="19" customWidth="1"/>
    <col min="5638" max="5638" width="8.42578125" style="19" customWidth="1"/>
    <col min="5639" max="5639" width="9.7109375" style="19" customWidth="1"/>
    <col min="5640" max="5640" width="9.140625" style="19" customWidth="1"/>
    <col min="5641" max="5641" width="12.7109375" style="19" customWidth="1"/>
    <col min="5642" max="5642" width="13.7109375" style="19" customWidth="1"/>
    <col min="5643" max="5643" width="14.85546875" style="19" customWidth="1"/>
    <col min="5644" max="5644" width="13.140625" style="19" customWidth="1"/>
    <col min="5645" max="5645" width="15.28515625" style="19" customWidth="1"/>
    <col min="5646" max="5887" width="11.42578125" style="19"/>
    <col min="5888" max="5888" width="17.85546875" style="19" customWidth="1"/>
    <col min="5889" max="5889" width="10.42578125" style="19" customWidth="1"/>
    <col min="5890" max="5890" width="12.42578125" style="19" customWidth="1"/>
    <col min="5891" max="5891" width="9.28515625" style="19" customWidth="1"/>
    <col min="5892" max="5892" width="10" style="19" customWidth="1"/>
    <col min="5893" max="5893" width="9.42578125" style="19" customWidth="1"/>
    <col min="5894" max="5894" width="8.42578125" style="19" customWidth="1"/>
    <col min="5895" max="5895" width="9.7109375" style="19" customWidth="1"/>
    <col min="5896" max="5896" width="9.140625" style="19" customWidth="1"/>
    <col min="5897" max="5897" width="12.7109375" style="19" customWidth="1"/>
    <col min="5898" max="5898" width="13.7109375" style="19" customWidth="1"/>
    <col min="5899" max="5899" width="14.85546875" style="19" customWidth="1"/>
    <col min="5900" max="5900" width="13.140625" style="19" customWidth="1"/>
    <col min="5901" max="5901" width="15.28515625" style="19" customWidth="1"/>
    <col min="5902" max="6143" width="11.42578125" style="19"/>
    <col min="6144" max="6144" width="17.85546875" style="19" customWidth="1"/>
    <col min="6145" max="6145" width="10.42578125" style="19" customWidth="1"/>
    <col min="6146" max="6146" width="12.42578125" style="19" customWidth="1"/>
    <col min="6147" max="6147" width="9.28515625" style="19" customWidth="1"/>
    <col min="6148" max="6148" width="10" style="19" customWidth="1"/>
    <col min="6149" max="6149" width="9.42578125" style="19" customWidth="1"/>
    <col min="6150" max="6150" width="8.42578125" style="19" customWidth="1"/>
    <col min="6151" max="6151" width="9.7109375" style="19" customWidth="1"/>
    <col min="6152" max="6152" width="9.140625" style="19" customWidth="1"/>
    <col min="6153" max="6153" width="12.7109375" style="19" customWidth="1"/>
    <col min="6154" max="6154" width="13.7109375" style="19" customWidth="1"/>
    <col min="6155" max="6155" width="14.85546875" style="19" customWidth="1"/>
    <col min="6156" max="6156" width="13.140625" style="19" customWidth="1"/>
    <col min="6157" max="6157" width="15.28515625" style="19" customWidth="1"/>
    <col min="6158" max="6399" width="11.42578125" style="19"/>
    <col min="6400" max="6400" width="17.85546875" style="19" customWidth="1"/>
    <col min="6401" max="6401" width="10.42578125" style="19" customWidth="1"/>
    <col min="6402" max="6402" width="12.42578125" style="19" customWidth="1"/>
    <col min="6403" max="6403" width="9.28515625" style="19" customWidth="1"/>
    <col min="6404" max="6404" width="10" style="19" customWidth="1"/>
    <col min="6405" max="6405" width="9.42578125" style="19" customWidth="1"/>
    <col min="6406" max="6406" width="8.42578125" style="19" customWidth="1"/>
    <col min="6407" max="6407" width="9.7109375" style="19" customWidth="1"/>
    <col min="6408" max="6408" width="9.140625" style="19" customWidth="1"/>
    <col min="6409" max="6409" width="12.7109375" style="19" customWidth="1"/>
    <col min="6410" max="6410" width="13.7109375" style="19" customWidth="1"/>
    <col min="6411" max="6411" width="14.85546875" style="19" customWidth="1"/>
    <col min="6412" max="6412" width="13.140625" style="19" customWidth="1"/>
    <col min="6413" max="6413" width="15.28515625" style="19" customWidth="1"/>
    <col min="6414" max="6655" width="11.42578125" style="19"/>
    <col min="6656" max="6656" width="17.85546875" style="19" customWidth="1"/>
    <col min="6657" max="6657" width="10.42578125" style="19" customWidth="1"/>
    <col min="6658" max="6658" width="12.42578125" style="19" customWidth="1"/>
    <col min="6659" max="6659" width="9.28515625" style="19" customWidth="1"/>
    <col min="6660" max="6660" width="10" style="19" customWidth="1"/>
    <col min="6661" max="6661" width="9.42578125" style="19" customWidth="1"/>
    <col min="6662" max="6662" width="8.42578125" style="19" customWidth="1"/>
    <col min="6663" max="6663" width="9.7109375" style="19" customWidth="1"/>
    <col min="6664" max="6664" width="9.140625" style="19" customWidth="1"/>
    <col min="6665" max="6665" width="12.7109375" style="19" customWidth="1"/>
    <col min="6666" max="6666" width="13.7109375" style="19" customWidth="1"/>
    <col min="6667" max="6667" width="14.85546875" style="19" customWidth="1"/>
    <col min="6668" max="6668" width="13.140625" style="19" customWidth="1"/>
    <col min="6669" max="6669" width="15.28515625" style="19" customWidth="1"/>
    <col min="6670" max="6911" width="11.42578125" style="19"/>
    <col min="6912" max="6912" width="17.85546875" style="19" customWidth="1"/>
    <col min="6913" max="6913" width="10.42578125" style="19" customWidth="1"/>
    <col min="6914" max="6914" width="12.42578125" style="19" customWidth="1"/>
    <col min="6915" max="6915" width="9.28515625" style="19" customWidth="1"/>
    <col min="6916" max="6916" width="10" style="19" customWidth="1"/>
    <col min="6917" max="6917" width="9.42578125" style="19" customWidth="1"/>
    <col min="6918" max="6918" width="8.42578125" style="19" customWidth="1"/>
    <col min="6919" max="6919" width="9.7109375" style="19" customWidth="1"/>
    <col min="6920" max="6920" width="9.140625" style="19" customWidth="1"/>
    <col min="6921" max="6921" width="12.7109375" style="19" customWidth="1"/>
    <col min="6922" max="6922" width="13.7109375" style="19" customWidth="1"/>
    <col min="6923" max="6923" width="14.85546875" style="19" customWidth="1"/>
    <col min="6924" max="6924" width="13.140625" style="19" customWidth="1"/>
    <col min="6925" max="6925" width="15.28515625" style="19" customWidth="1"/>
    <col min="6926" max="7167" width="11.42578125" style="19"/>
    <col min="7168" max="7168" width="17.85546875" style="19" customWidth="1"/>
    <col min="7169" max="7169" width="10.42578125" style="19" customWidth="1"/>
    <col min="7170" max="7170" width="12.42578125" style="19" customWidth="1"/>
    <col min="7171" max="7171" width="9.28515625" style="19" customWidth="1"/>
    <col min="7172" max="7172" width="10" style="19" customWidth="1"/>
    <col min="7173" max="7173" width="9.42578125" style="19" customWidth="1"/>
    <col min="7174" max="7174" width="8.42578125" style="19" customWidth="1"/>
    <col min="7175" max="7175" width="9.7109375" style="19" customWidth="1"/>
    <col min="7176" max="7176" width="9.140625" style="19" customWidth="1"/>
    <col min="7177" max="7177" width="12.7109375" style="19" customWidth="1"/>
    <col min="7178" max="7178" width="13.7109375" style="19" customWidth="1"/>
    <col min="7179" max="7179" width="14.85546875" style="19" customWidth="1"/>
    <col min="7180" max="7180" width="13.140625" style="19" customWidth="1"/>
    <col min="7181" max="7181" width="15.28515625" style="19" customWidth="1"/>
    <col min="7182" max="7423" width="11.42578125" style="19"/>
    <col min="7424" max="7424" width="17.85546875" style="19" customWidth="1"/>
    <col min="7425" max="7425" width="10.42578125" style="19" customWidth="1"/>
    <col min="7426" max="7426" width="12.42578125" style="19" customWidth="1"/>
    <col min="7427" max="7427" width="9.28515625" style="19" customWidth="1"/>
    <col min="7428" max="7428" width="10" style="19" customWidth="1"/>
    <col min="7429" max="7429" width="9.42578125" style="19" customWidth="1"/>
    <col min="7430" max="7430" width="8.42578125" style="19" customWidth="1"/>
    <col min="7431" max="7431" width="9.7109375" style="19" customWidth="1"/>
    <col min="7432" max="7432" width="9.140625" style="19" customWidth="1"/>
    <col min="7433" max="7433" width="12.7109375" style="19" customWidth="1"/>
    <col min="7434" max="7434" width="13.7109375" style="19" customWidth="1"/>
    <col min="7435" max="7435" width="14.85546875" style="19" customWidth="1"/>
    <col min="7436" max="7436" width="13.140625" style="19" customWidth="1"/>
    <col min="7437" max="7437" width="15.28515625" style="19" customWidth="1"/>
    <col min="7438" max="7679" width="11.42578125" style="19"/>
    <col min="7680" max="7680" width="17.85546875" style="19" customWidth="1"/>
    <col min="7681" max="7681" width="10.42578125" style="19" customWidth="1"/>
    <col min="7682" max="7682" width="12.42578125" style="19" customWidth="1"/>
    <col min="7683" max="7683" width="9.28515625" style="19" customWidth="1"/>
    <col min="7684" max="7684" width="10" style="19" customWidth="1"/>
    <col min="7685" max="7685" width="9.42578125" style="19" customWidth="1"/>
    <col min="7686" max="7686" width="8.42578125" style="19" customWidth="1"/>
    <col min="7687" max="7687" width="9.7109375" style="19" customWidth="1"/>
    <col min="7688" max="7688" width="9.140625" style="19" customWidth="1"/>
    <col min="7689" max="7689" width="12.7109375" style="19" customWidth="1"/>
    <col min="7690" max="7690" width="13.7109375" style="19" customWidth="1"/>
    <col min="7691" max="7691" width="14.85546875" style="19" customWidth="1"/>
    <col min="7692" max="7692" width="13.140625" style="19" customWidth="1"/>
    <col min="7693" max="7693" width="15.28515625" style="19" customWidth="1"/>
    <col min="7694" max="7935" width="11.42578125" style="19"/>
    <col min="7936" max="7936" width="17.85546875" style="19" customWidth="1"/>
    <col min="7937" max="7937" width="10.42578125" style="19" customWidth="1"/>
    <col min="7938" max="7938" width="12.42578125" style="19" customWidth="1"/>
    <col min="7939" max="7939" width="9.28515625" style="19" customWidth="1"/>
    <col min="7940" max="7940" width="10" style="19" customWidth="1"/>
    <col min="7941" max="7941" width="9.42578125" style="19" customWidth="1"/>
    <col min="7942" max="7942" width="8.42578125" style="19" customWidth="1"/>
    <col min="7943" max="7943" width="9.7109375" style="19" customWidth="1"/>
    <col min="7944" max="7944" width="9.140625" style="19" customWidth="1"/>
    <col min="7945" max="7945" width="12.7109375" style="19" customWidth="1"/>
    <col min="7946" max="7946" width="13.7109375" style="19" customWidth="1"/>
    <col min="7947" max="7947" width="14.85546875" style="19" customWidth="1"/>
    <col min="7948" max="7948" width="13.140625" style="19" customWidth="1"/>
    <col min="7949" max="7949" width="15.28515625" style="19" customWidth="1"/>
    <col min="7950" max="8191" width="11.42578125" style="19"/>
    <col min="8192" max="8192" width="17.85546875" style="19" customWidth="1"/>
    <col min="8193" max="8193" width="10.42578125" style="19" customWidth="1"/>
    <col min="8194" max="8194" width="12.42578125" style="19" customWidth="1"/>
    <col min="8195" max="8195" width="9.28515625" style="19" customWidth="1"/>
    <col min="8196" max="8196" width="10" style="19" customWidth="1"/>
    <col min="8197" max="8197" width="9.42578125" style="19" customWidth="1"/>
    <col min="8198" max="8198" width="8.42578125" style="19" customWidth="1"/>
    <col min="8199" max="8199" width="9.7109375" style="19" customWidth="1"/>
    <col min="8200" max="8200" width="9.140625" style="19" customWidth="1"/>
    <col min="8201" max="8201" width="12.7109375" style="19" customWidth="1"/>
    <col min="8202" max="8202" width="13.7109375" style="19" customWidth="1"/>
    <col min="8203" max="8203" width="14.85546875" style="19" customWidth="1"/>
    <col min="8204" max="8204" width="13.140625" style="19" customWidth="1"/>
    <col min="8205" max="8205" width="15.28515625" style="19" customWidth="1"/>
    <col min="8206" max="8447" width="11.42578125" style="19"/>
    <col min="8448" max="8448" width="17.85546875" style="19" customWidth="1"/>
    <col min="8449" max="8449" width="10.42578125" style="19" customWidth="1"/>
    <col min="8450" max="8450" width="12.42578125" style="19" customWidth="1"/>
    <col min="8451" max="8451" width="9.28515625" style="19" customWidth="1"/>
    <col min="8452" max="8452" width="10" style="19" customWidth="1"/>
    <col min="8453" max="8453" width="9.42578125" style="19" customWidth="1"/>
    <col min="8454" max="8454" width="8.42578125" style="19" customWidth="1"/>
    <col min="8455" max="8455" width="9.7109375" style="19" customWidth="1"/>
    <col min="8456" max="8456" width="9.140625" style="19" customWidth="1"/>
    <col min="8457" max="8457" width="12.7109375" style="19" customWidth="1"/>
    <col min="8458" max="8458" width="13.7109375" style="19" customWidth="1"/>
    <col min="8459" max="8459" width="14.85546875" style="19" customWidth="1"/>
    <col min="8460" max="8460" width="13.140625" style="19" customWidth="1"/>
    <col min="8461" max="8461" width="15.28515625" style="19" customWidth="1"/>
    <col min="8462" max="8703" width="11.42578125" style="19"/>
    <col min="8704" max="8704" width="17.85546875" style="19" customWidth="1"/>
    <col min="8705" max="8705" width="10.42578125" style="19" customWidth="1"/>
    <col min="8706" max="8706" width="12.42578125" style="19" customWidth="1"/>
    <col min="8707" max="8707" width="9.28515625" style="19" customWidth="1"/>
    <col min="8708" max="8708" width="10" style="19" customWidth="1"/>
    <col min="8709" max="8709" width="9.42578125" style="19" customWidth="1"/>
    <col min="8710" max="8710" width="8.42578125" style="19" customWidth="1"/>
    <col min="8711" max="8711" width="9.7109375" style="19" customWidth="1"/>
    <col min="8712" max="8712" width="9.140625" style="19" customWidth="1"/>
    <col min="8713" max="8713" width="12.7109375" style="19" customWidth="1"/>
    <col min="8714" max="8714" width="13.7109375" style="19" customWidth="1"/>
    <col min="8715" max="8715" width="14.85546875" style="19" customWidth="1"/>
    <col min="8716" max="8716" width="13.140625" style="19" customWidth="1"/>
    <col min="8717" max="8717" width="15.28515625" style="19" customWidth="1"/>
    <col min="8718" max="8959" width="11.42578125" style="19"/>
    <col min="8960" max="8960" width="17.85546875" style="19" customWidth="1"/>
    <col min="8961" max="8961" width="10.42578125" style="19" customWidth="1"/>
    <col min="8962" max="8962" width="12.42578125" style="19" customWidth="1"/>
    <col min="8963" max="8963" width="9.28515625" style="19" customWidth="1"/>
    <col min="8964" max="8964" width="10" style="19" customWidth="1"/>
    <col min="8965" max="8965" width="9.42578125" style="19" customWidth="1"/>
    <col min="8966" max="8966" width="8.42578125" style="19" customWidth="1"/>
    <col min="8967" max="8967" width="9.7109375" style="19" customWidth="1"/>
    <col min="8968" max="8968" width="9.140625" style="19" customWidth="1"/>
    <col min="8969" max="8969" width="12.7109375" style="19" customWidth="1"/>
    <col min="8970" max="8970" width="13.7109375" style="19" customWidth="1"/>
    <col min="8971" max="8971" width="14.85546875" style="19" customWidth="1"/>
    <col min="8972" max="8972" width="13.140625" style="19" customWidth="1"/>
    <col min="8973" max="8973" width="15.28515625" style="19" customWidth="1"/>
    <col min="8974" max="9215" width="11.42578125" style="19"/>
    <col min="9216" max="9216" width="17.85546875" style="19" customWidth="1"/>
    <col min="9217" max="9217" width="10.42578125" style="19" customWidth="1"/>
    <col min="9218" max="9218" width="12.42578125" style="19" customWidth="1"/>
    <col min="9219" max="9219" width="9.28515625" style="19" customWidth="1"/>
    <col min="9220" max="9220" width="10" style="19" customWidth="1"/>
    <col min="9221" max="9221" width="9.42578125" style="19" customWidth="1"/>
    <col min="9222" max="9222" width="8.42578125" style="19" customWidth="1"/>
    <col min="9223" max="9223" width="9.7109375" style="19" customWidth="1"/>
    <col min="9224" max="9224" width="9.140625" style="19" customWidth="1"/>
    <col min="9225" max="9225" width="12.7109375" style="19" customWidth="1"/>
    <col min="9226" max="9226" width="13.7109375" style="19" customWidth="1"/>
    <col min="9227" max="9227" width="14.85546875" style="19" customWidth="1"/>
    <col min="9228" max="9228" width="13.140625" style="19" customWidth="1"/>
    <col min="9229" max="9229" width="15.28515625" style="19" customWidth="1"/>
    <col min="9230" max="9471" width="11.42578125" style="19"/>
    <col min="9472" max="9472" width="17.85546875" style="19" customWidth="1"/>
    <col min="9473" max="9473" width="10.42578125" style="19" customWidth="1"/>
    <col min="9474" max="9474" width="12.42578125" style="19" customWidth="1"/>
    <col min="9475" max="9475" width="9.28515625" style="19" customWidth="1"/>
    <col min="9476" max="9476" width="10" style="19" customWidth="1"/>
    <col min="9477" max="9477" width="9.42578125" style="19" customWidth="1"/>
    <col min="9478" max="9478" width="8.42578125" style="19" customWidth="1"/>
    <col min="9479" max="9479" width="9.7109375" style="19" customWidth="1"/>
    <col min="9480" max="9480" width="9.140625" style="19" customWidth="1"/>
    <col min="9481" max="9481" width="12.7109375" style="19" customWidth="1"/>
    <col min="9482" max="9482" width="13.7109375" style="19" customWidth="1"/>
    <col min="9483" max="9483" width="14.85546875" style="19" customWidth="1"/>
    <col min="9484" max="9484" width="13.140625" style="19" customWidth="1"/>
    <col min="9485" max="9485" width="15.28515625" style="19" customWidth="1"/>
    <col min="9486" max="9727" width="11.42578125" style="19"/>
    <col min="9728" max="9728" width="17.85546875" style="19" customWidth="1"/>
    <col min="9729" max="9729" width="10.42578125" style="19" customWidth="1"/>
    <col min="9730" max="9730" width="12.42578125" style="19" customWidth="1"/>
    <col min="9731" max="9731" width="9.28515625" style="19" customWidth="1"/>
    <col min="9732" max="9732" width="10" style="19" customWidth="1"/>
    <col min="9733" max="9733" width="9.42578125" style="19" customWidth="1"/>
    <col min="9734" max="9734" width="8.42578125" style="19" customWidth="1"/>
    <col min="9735" max="9735" width="9.7109375" style="19" customWidth="1"/>
    <col min="9736" max="9736" width="9.140625" style="19" customWidth="1"/>
    <col min="9737" max="9737" width="12.7109375" style="19" customWidth="1"/>
    <col min="9738" max="9738" width="13.7109375" style="19" customWidth="1"/>
    <col min="9739" max="9739" width="14.85546875" style="19" customWidth="1"/>
    <col min="9740" max="9740" width="13.140625" style="19" customWidth="1"/>
    <col min="9741" max="9741" width="15.28515625" style="19" customWidth="1"/>
    <col min="9742" max="9983" width="11.42578125" style="19"/>
    <col min="9984" max="9984" width="17.85546875" style="19" customWidth="1"/>
    <col min="9985" max="9985" width="10.42578125" style="19" customWidth="1"/>
    <col min="9986" max="9986" width="12.42578125" style="19" customWidth="1"/>
    <col min="9987" max="9987" width="9.28515625" style="19" customWidth="1"/>
    <col min="9988" max="9988" width="10" style="19" customWidth="1"/>
    <col min="9989" max="9989" width="9.42578125" style="19" customWidth="1"/>
    <col min="9990" max="9990" width="8.42578125" style="19" customWidth="1"/>
    <col min="9991" max="9991" width="9.7109375" style="19" customWidth="1"/>
    <col min="9992" max="9992" width="9.140625" style="19" customWidth="1"/>
    <col min="9993" max="9993" width="12.7109375" style="19" customWidth="1"/>
    <col min="9994" max="9994" width="13.7109375" style="19" customWidth="1"/>
    <col min="9995" max="9995" width="14.85546875" style="19" customWidth="1"/>
    <col min="9996" max="9996" width="13.140625" style="19" customWidth="1"/>
    <col min="9997" max="9997" width="15.28515625" style="19" customWidth="1"/>
    <col min="9998" max="10239" width="11.42578125" style="19"/>
    <col min="10240" max="10240" width="17.85546875" style="19" customWidth="1"/>
    <col min="10241" max="10241" width="10.42578125" style="19" customWidth="1"/>
    <col min="10242" max="10242" width="12.42578125" style="19" customWidth="1"/>
    <col min="10243" max="10243" width="9.28515625" style="19" customWidth="1"/>
    <col min="10244" max="10244" width="10" style="19" customWidth="1"/>
    <col min="10245" max="10245" width="9.42578125" style="19" customWidth="1"/>
    <col min="10246" max="10246" width="8.42578125" style="19" customWidth="1"/>
    <col min="10247" max="10247" width="9.7109375" style="19" customWidth="1"/>
    <col min="10248" max="10248" width="9.140625" style="19" customWidth="1"/>
    <col min="10249" max="10249" width="12.7109375" style="19" customWidth="1"/>
    <col min="10250" max="10250" width="13.7109375" style="19" customWidth="1"/>
    <col min="10251" max="10251" width="14.85546875" style="19" customWidth="1"/>
    <col min="10252" max="10252" width="13.140625" style="19" customWidth="1"/>
    <col min="10253" max="10253" width="15.28515625" style="19" customWidth="1"/>
    <col min="10254" max="10495" width="11.42578125" style="19"/>
    <col min="10496" max="10496" width="17.85546875" style="19" customWidth="1"/>
    <col min="10497" max="10497" width="10.42578125" style="19" customWidth="1"/>
    <col min="10498" max="10498" width="12.42578125" style="19" customWidth="1"/>
    <col min="10499" max="10499" width="9.28515625" style="19" customWidth="1"/>
    <col min="10500" max="10500" width="10" style="19" customWidth="1"/>
    <col min="10501" max="10501" width="9.42578125" style="19" customWidth="1"/>
    <col min="10502" max="10502" width="8.42578125" style="19" customWidth="1"/>
    <col min="10503" max="10503" width="9.7109375" style="19" customWidth="1"/>
    <col min="10504" max="10504" width="9.140625" style="19" customWidth="1"/>
    <col min="10505" max="10505" width="12.7109375" style="19" customWidth="1"/>
    <col min="10506" max="10506" width="13.7109375" style="19" customWidth="1"/>
    <col min="10507" max="10507" width="14.85546875" style="19" customWidth="1"/>
    <col min="10508" max="10508" width="13.140625" style="19" customWidth="1"/>
    <col min="10509" max="10509" width="15.28515625" style="19" customWidth="1"/>
    <col min="10510" max="10751" width="11.42578125" style="19"/>
    <col min="10752" max="10752" width="17.85546875" style="19" customWidth="1"/>
    <col min="10753" max="10753" width="10.42578125" style="19" customWidth="1"/>
    <col min="10754" max="10754" width="12.42578125" style="19" customWidth="1"/>
    <col min="10755" max="10755" width="9.28515625" style="19" customWidth="1"/>
    <col min="10756" max="10756" width="10" style="19" customWidth="1"/>
    <col min="10757" max="10757" width="9.42578125" style="19" customWidth="1"/>
    <col min="10758" max="10758" width="8.42578125" style="19" customWidth="1"/>
    <col min="10759" max="10759" width="9.7109375" style="19" customWidth="1"/>
    <col min="10760" max="10760" width="9.140625" style="19" customWidth="1"/>
    <col min="10761" max="10761" width="12.7109375" style="19" customWidth="1"/>
    <col min="10762" max="10762" width="13.7109375" style="19" customWidth="1"/>
    <col min="10763" max="10763" width="14.85546875" style="19" customWidth="1"/>
    <col min="10764" max="10764" width="13.140625" style="19" customWidth="1"/>
    <col min="10765" max="10765" width="15.28515625" style="19" customWidth="1"/>
    <col min="10766" max="11007" width="11.42578125" style="19"/>
    <col min="11008" max="11008" width="17.85546875" style="19" customWidth="1"/>
    <col min="11009" max="11009" width="10.42578125" style="19" customWidth="1"/>
    <col min="11010" max="11010" width="12.42578125" style="19" customWidth="1"/>
    <col min="11011" max="11011" width="9.28515625" style="19" customWidth="1"/>
    <col min="11012" max="11012" width="10" style="19" customWidth="1"/>
    <col min="11013" max="11013" width="9.42578125" style="19" customWidth="1"/>
    <col min="11014" max="11014" width="8.42578125" style="19" customWidth="1"/>
    <col min="11015" max="11015" width="9.7109375" style="19" customWidth="1"/>
    <col min="11016" max="11016" width="9.140625" style="19" customWidth="1"/>
    <col min="11017" max="11017" width="12.7109375" style="19" customWidth="1"/>
    <col min="11018" max="11018" width="13.7109375" style="19" customWidth="1"/>
    <col min="11019" max="11019" width="14.85546875" style="19" customWidth="1"/>
    <col min="11020" max="11020" width="13.140625" style="19" customWidth="1"/>
    <col min="11021" max="11021" width="15.28515625" style="19" customWidth="1"/>
    <col min="11022" max="11263" width="11.42578125" style="19"/>
    <col min="11264" max="11264" width="17.85546875" style="19" customWidth="1"/>
    <col min="11265" max="11265" width="10.42578125" style="19" customWidth="1"/>
    <col min="11266" max="11266" width="12.42578125" style="19" customWidth="1"/>
    <col min="11267" max="11267" width="9.28515625" style="19" customWidth="1"/>
    <col min="11268" max="11268" width="10" style="19" customWidth="1"/>
    <col min="11269" max="11269" width="9.42578125" style="19" customWidth="1"/>
    <col min="11270" max="11270" width="8.42578125" style="19" customWidth="1"/>
    <col min="11271" max="11271" width="9.7109375" style="19" customWidth="1"/>
    <col min="11272" max="11272" width="9.140625" style="19" customWidth="1"/>
    <col min="11273" max="11273" width="12.7109375" style="19" customWidth="1"/>
    <col min="11274" max="11274" width="13.7109375" style="19" customWidth="1"/>
    <col min="11275" max="11275" width="14.85546875" style="19" customWidth="1"/>
    <col min="11276" max="11276" width="13.140625" style="19" customWidth="1"/>
    <col min="11277" max="11277" width="15.28515625" style="19" customWidth="1"/>
    <col min="11278" max="11519" width="11.42578125" style="19"/>
    <col min="11520" max="11520" width="17.85546875" style="19" customWidth="1"/>
    <col min="11521" max="11521" width="10.42578125" style="19" customWidth="1"/>
    <col min="11522" max="11522" width="12.42578125" style="19" customWidth="1"/>
    <col min="11523" max="11523" width="9.28515625" style="19" customWidth="1"/>
    <col min="11524" max="11524" width="10" style="19" customWidth="1"/>
    <col min="11525" max="11525" width="9.42578125" style="19" customWidth="1"/>
    <col min="11526" max="11526" width="8.42578125" style="19" customWidth="1"/>
    <col min="11527" max="11527" width="9.7109375" style="19" customWidth="1"/>
    <col min="11528" max="11528" width="9.140625" style="19" customWidth="1"/>
    <col min="11529" max="11529" width="12.7109375" style="19" customWidth="1"/>
    <col min="11530" max="11530" width="13.7109375" style="19" customWidth="1"/>
    <col min="11531" max="11531" width="14.85546875" style="19" customWidth="1"/>
    <col min="11532" max="11532" width="13.140625" style="19" customWidth="1"/>
    <col min="11533" max="11533" width="15.28515625" style="19" customWidth="1"/>
    <col min="11534" max="11775" width="11.42578125" style="19"/>
    <col min="11776" max="11776" width="17.85546875" style="19" customWidth="1"/>
    <col min="11777" max="11777" width="10.42578125" style="19" customWidth="1"/>
    <col min="11778" max="11778" width="12.42578125" style="19" customWidth="1"/>
    <col min="11779" max="11779" width="9.28515625" style="19" customWidth="1"/>
    <col min="11780" max="11780" width="10" style="19" customWidth="1"/>
    <col min="11781" max="11781" width="9.42578125" style="19" customWidth="1"/>
    <col min="11782" max="11782" width="8.42578125" style="19" customWidth="1"/>
    <col min="11783" max="11783" width="9.7109375" style="19" customWidth="1"/>
    <col min="11784" max="11784" width="9.140625" style="19" customWidth="1"/>
    <col min="11785" max="11785" width="12.7109375" style="19" customWidth="1"/>
    <col min="11786" max="11786" width="13.7109375" style="19" customWidth="1"/>
    <col min="11787" max="11787" width="14.85546875" style="19" customWidth="1"/>
    <col min="11788" max="11788" width="13.140625" style="19" customWidth="1"/>
    <col min="11789" max="11789" width="15.28515625" style="19" customWidth="1"/>
    <col min="11790" max="12031" width="11.42578125" style="19"/>
    <col min="12032" max="12032" width="17.85546875" style="19" customWidth="1"/>
    <col min="12033" max="12033" width="10.42578125" style="19" customWidth="1"/>
    <col min="12034" max="12034" width="12.42578125" style="19" customWidth="1"/>
    <col min="12035" max="12035" width="9.28515625" style="19" customWidth="1"/>
    <col min="12036" max="12036" width="10" style="19" customWidth="1"/>
    <col min="12037" max="12037" width="9.42578125" style="19" customWidth="1"/>
    <col min="12038" max="12038" width="8.42578125" style="19" customWidth="1"/>
    <col min="12039" max="12039" width="9.7109375" style="19" customWidth="1"/>
    <col min="12040" max="12040" width="9.140625" style="19" customWidth="1"/>
    <col min="12041" max="12041" width="12.7109375" style="19" customWidth="1"/>
    <col min="12042" max="12042" width="13.7109375" style="19" customWidth="1"/>
    <col min="12043" max="12043" width="14.85546875" style="19" customWidth="1"/>
    <col min="12044" max="12044" width="13.140625" style="19" customWidth="1"/>
    <col min="12045" max="12045" width="15.28515625" style="19" customWidth="1"/>
    <col min="12046" max="12287" width="11.42578125" style="19"/>
    <col min="12288" max="12288" width="17.85546875" style="19" customWidth="1"/>
    <col min="12289" max="12289" width="10.42578125" style="19" customWidth="1"/>
    <col min="12290" max="12290" width="12.42578125" style="19" customWidth="1"/>
    <col min="12291" max="12291" width="9.28515625" style="19" customWidth="1"/>
    <col min="12292" max="12292" width="10" style="19" customWidth="1"/>
    <col min="12293" max="12293" width="9.42578125" style="19" customWidth="1"/>
    <col min="12294" max="12294" width="8.42578125" style="19" customWidth="1"/>
    <col min="12295" max="12295" width="9.7109375" style="19" customWidth="1"/>
    <col min="12296" max="12296" width="9.140625" style="19" customWidth="1"/>
    <col min="12297" max="12297" width="12.7109375" style="19" customWidth="1"/>
    <col min="12298" max="12298" width="13.7109375" style="19" customWidth="1"/>
    <col min="12299" max="12299" width="14.85546875" style="19" customWidth="1"/>
    <col min="12300" max="12300" width="13.140625" style="19" customWidth="1"/>
    <col min="12301" max="12301" width="15.28515625" style="19" customWidth="1"/>
    <col min="12302" max="12543" width="11.42578125" style="19"/>
    <col min="12544" max="12544" width="17.85546875" style="19" customWidth="1"/>
    <col min="12545" max="12545" width="10.42578125" style="19" customWidth="1"/>
    <col min="12546" max="12546" width="12.42578125" style="19" customWidth="1"/>
    <col min="12547" max="12547" width="9.28515625" style="19" customWidth="1"/>
    <col min="12548" max="12548" width="10" style="19" customWidth="1"/>
    <col min="12549" max="12549" width="9.42578125" style="19" customWidth="1"/>
    <col min="12550" max="12550" width="8.42578125" style="19" customWidth="1"/>
    <col min="12551" max="12551" width="9.7109375" style="19" customWidth="1"/>
    <col min="12552" max="12552" width="9.140625" style="19" customWidth="1"/>
    <col min="12553" max="12553" width="12.7109375" style="19" customWidth="1"/>
    <col min="12554" max="12554" width="13.7109375" style="19" customWidth="1"/>
    <col min="12555" max="12555" width="14.85546875" style="19" customWidth="1"/>
    <col min="12556" max="12556" width="13.140625" style="19" customWidth="1"/>
    <col min="12557" max="12557" width="15.28515625" style="19" customWidth="1"/>
    <col min="12558" max="12799" width="11.42578125" style="19"/>
    <col min="12800" max="12800" width="17.85546875" style="19" customWidth="1"/>
    <col min="12801" max="12801" width="10.42578125" style="19" customWidth="1"/>
    <col min="12802" max="12802" width="12.42578125" style="19" customWidth="1"/>
    <col min="12803" max="12803" width="9.28515625" style="19" customWidth="1"/>
    <col min="12804" max="12804" width="10" style="19" customWidth="1"/>
    <col min="12805" max="12805" width="9.42578125" style="19" customWidth="1"/>
    <col min="12806" max="12806" width="8.42578125" style="19" customWidth="1"/>
    <col min="12807" max="12807" width="9.7109375" style="19" customWidth="1"/>
    <col min="12808" max="12808" width="9.140625" style="19" customWidth="1"/>
    <col min="12809" max="12809" width="12.7109375" style="19" customWidth="1"/>
    <col min="12810" max="12810" width="13.7109375" style="19" customWidth="1"/>
    <col min="12811" max="12811" width="14.85546875" style="19" customWidth="1"/>
    <col min="12812" max="12812" width="13.140625" style="19" customWidth="1"/>
    <col min="12813" max="12813" width="15.28515625" style="19" customWidth="1"/>
    <col min="12814" max="13055" width="11.42578125" style="19"/>
    <col min="13056" max="13056" width="17.85546875" style="19" customWidth="1"/>
    <col min="13057" max="13057" width="10.42578125" style="19" customWidth="1"/>
    <col min="13058" max="13058" width="12.42578125" style="19" customWidth="1"/>
    <col min="13059" max="13059" width="9.28515625" style="19" customWidth="1"/>
    <col min="13060" max="13060" width="10" style="19" customWidth="1"/>
    <col min="13061" max="13061" width="9.42578125" style="19" customWidth="1"/>
    <col min="13062" max="13062" width="8.42578125" style="19" customWidth="1"/>
    <col min="13063" max="13063" width="9.7109375" style="19" customWidth="1"/>
    <col min="13064" max="13064" width="9.140625" style="19" customWidth="1"/>
    <col min="13065" max="13065" width="12.7109375" style="19" customWidth="1"/>
    <col min="13066" max="13066" width="13.7109375" style="19" customWidth="1"/>
    <col min="13067" max="13067" width="14.85546875" style="19" customWidth="1"/>
    <col min="13068" max="13068" width="13.140625" style="19" customWidth="1"/>
    <col min="13069" max="13069" width="15.28515625" style="19" customWidth="1"/>
    <col min="13070" max="13311" width="11.42578125" style="19"/>
    <col min="13312" max="13312" width="17.85546875" style="19" customWidth="1"/>
    <col min="13313" max="13313" width="10.42578125" style="19" customWidth="1"/>
    <col min="13314" max="13314" width="12.42578125" style="19" customWidth="1"/>
    <col min="13315" max="13315" width="9.28515625" style="19" customWidth="1"/>
    <col min="13316" max="13316" width="10" style="19" customWidth="1"/>
    <col min="13317" max="13317" width="9.42578125" style="19" customWidth="1"/>
    <col min="13318" max="13318" width="8.42578125" style="19" customWidth="1"/>
    <col min="13319" max="13319" width="9.7109375" style="19" customWidth="1"/>
    <col min="13320" max="13320" width="9.140625" style="19" customWidth="1"/>
    <col min="13321" max="13321" width="12.7109375" style="19" customWidth="1"/>
    <col min="13322" max="13322" width="13.7109375" style="19" customWidth="1"/>
    <col min="13323" max="13323" width="14.85546875" style="19" customWidth="1"/>
    <col min="13324" max="13324" width="13.140625" style="19" customWidth="1"/>
    <col min="13325" max="13325" width="15.28515625" style="19" customWidth="1"/>
    <col min="13326" max="13567" width="11.42578125" style="19"/>
    <col min="13568" max="13568" width="17.85546875" style="19" customWidth="1"/>
    <col min="13569" max="13569" width="10.42578125" style="19" customWidth="1"/>
    <col min="13570" max="13570" width="12.42578125" style="19" customWidth="1"/>
    <col min="13571" max="13571" width="9.28515625" style="19" customWidth="1"/>
    <col min="13572" max="13572" width="10" style="19" customWidth="1"/>
    <col min="13573" max="13573" width="9.42578125" style="19" customWidth="1"/>
    <col min="13574" max="13574" width="8.42578125" style="19" customWidth="1"/>
    <col min="13575" max="13575" width="9.7109375" style="19" customWidth="1"/>
    <col min="13576" max="13576" width="9.140625" style="19" customWidth="1"/>
    <col min="13577" max="13577" width="12.7109375" style="19" customWidth="1"/>
    <col min="13578" max="13578" width="13.7109375" style="19" customWidth="1"/>
    <col min="13579" max="13579" width="14.85546875" style="19" customWidth="1"/>
    <col min="13580" max="13580" width="13.140625" style="19" customWidth="1"/>
    <col min="13581" max="13581" width="15.28515625" style="19" customWidth="1"/>
    <col min="13582" max="13823" width="11.42578125" style="19"/>
    <col min="13824" max="13824" width="17.85546875" style="19" customWidth="1"/>
    <col min="13825" max="13825" width="10.42578125" style="19" customWidth="1"/>
    <col min="13826" max="13826" width="12.42578125" style="19" customWidth="1"/>
    <col min="13827" max="13827" width="9.28515625" style="19" customWidth="1"/>
    <col min="13828" max="13828" width="10" style="19" customWidth="1"/>
    <col min="13829" max="13829" width="9.42578125" style="19" customWidth="1"/>
    <col min="13830" max="13830" width="8.42578125" style="19" customWidth="1"/>
    <col min="13831" max="13831" width="9.7109375" style="19" customWidth="1"/>
    <col min="13832" max="13832" width="9.140625" style="19" customWidth="1"/>
    <col min="13833" max="13833" width="12.7109375" style="19" customWidth="1"/>
    <col min="13834" max="13834" width="13.7109375" style="19" customWidth="1"/>
    <col min="13835" max="13835" width="14.85546875" style="19" customWidth="1"/>
    <col min="13836" max="13836" width="13.140625" style="19" customWidth="1"/>
    <col min="13837" max="13837" width="15.28515625" style="19" customWidth="1"/>
    <col min="13838" max="14079" width="11.42578125" style="19"/>
    <col min="14080" max="14080" width="17.85546875" style="19" customWidth="1"/>
    <col min="14081" max="14081" width="10.42578125" style="19" customWidth="1"/>
    <col min="14082" max="14082" width="12.42578125" style="19" customWidth="1"/>
    <col min="14083" max="14083" width="9.28515625" style="19" customWidth="1"/>
    <col min="14084" max="14084" width="10" style="19" customWidth="1"/>
    <col min="14085" max="14085" width="9.42578125" style="19" customWidth="1"/>
    <col min="14086" max="14086" width="8.42578125" style="19" customWidth="1"/>
    <col min="14087" max="14087" width="9.7109375" style="19" customWidth="1"/>
    <col min="14088" max="14088" width="9.140625" style="19" customWidth="1"/>
    <col min="14089" max="14089" width="12.7109375" style="19" customWidth="1"/>
    <col min="14090" max="14090" width="13.7109375" style="19" customWidth="1"/>
    <col min="14091" max="14091" width="14.85546875" style="19" customWidth="1"/>
    <col min="14092" max="14092" width="13.140625" style="19" customWidth="1"/>
    <col min="14093" max="14093" width="15.28515625" style="19" customWidth="1"/>
    <col min="14094" max="14335" width="11.42578125" style="19"/>
    <col min="14336" max="14336" width="17.85546875" style="19" customWidth="1"/>
    <col min="14337" max="14337" width="10.42578125" style="19" customWidth="1"/>
    <col min="14338" max="14338" width="12.42578125" style="19" customWidth="1"/>
    <col min="14339" max="14339" width="9.28515625" style="19" customWidth="1"/>
    <col min="14340" max="14340" width="10" style="19" customWidth="1"/>
    <col min="14341" max="14341" width="9.42578125" style="19" customWidth="1"/>
    <col min="14342" max="14342" width="8.42578125" style="19" customWidth="1"/>
    <col min="14343" max="14343" width="9.7109375" style="19" customWidth="1"/>
    <col min="14344" max="14344" width="9.140625" style="19" customWidth="1"/>
    <col min="14345" max="14345" width="12.7109375" style="19" customWidth="1"/>
    <col min="14346" max="14346" width="13.7109375" style="19" customWidth="1"/>
    <col min="14347" max="14347" width="14.85546875" style="19" customWidth="1"/>
    <col min="14348" max="14348" width="13.140625" style="19" customWidth="1"/>
    <col min="14349" max="14349" width="15.28515625" style="19" customWidth="1"/>
    <col min="14350" max="14591" width="11.42578125" style="19"/>
    <col min="14592" max="14592" width="17.85546875" style="19" customWidth="1"/>
    <col min="14593" max="14593" width="10.42578125" style="19" customWidth="1"/>
    <col min="14594" max="14594" width="12.42578125" style="19" customWidth="1"/>
    <col min="14595" max="14595" width="9.28515625" style="19" customWidth="1"/>
    <col min="14596" max="14596" width="10" style="19" customWidth="1"/>
    <col min="14597" max="14597" width="9.42578125" style="19" customWidth="1"/>
    <col min="14598" max="14598" width="8.42578125" style="19" customWidth="1"/>
    <col min="14599" max="14599" width="9.7109375" style="19" customWidth="1"/>
    <col min="14600" max="14600" width="9.140625" style="19" customWidth="1"/>
    <col min="14601" max="14601" width="12.7109375" style="19" customWidth="1"/>
    <col min="14602" max="14602" width="13.7109375" style="19" customWidth="1"/>
    <col min="14603" max="14603" width="14.85546875" style="19" customWidth="1"/>
    <col min="14604" max="14604" width="13.140625" style="19" customWidth="1"/>
    <col min="14605" max="14605" width="15.28515625" style="19" customWidth="1"/>
    <col min="14606" max="14847" width="11.42578125" style="19"/>
    <col min="14848" max="14848" width="17.85546875" style="19" customWidth="1"/>
    <col min="14849" max="14849" width="10.42578125" style="19" customWidth="1"/>
    <col min="14850" max="14850" width="12.42578125" style="19" customWidth="1"/>
    <col min="14851" max="14851" width="9.28515625" style="19" customWidth="1"/>
    <col min="14852" max="14852" width="10" style="19" customWidth="1"/>
    <col min="14853" max="14853" width="9.42578125" style="19" customWidth="1"/>
    <col min="14854" max="14854" width="8.42578125" style="19" customWidth="1"/>
    <col min="14855" max="14855" width="9.7109375" style="19" customWidth="1"/>
    <col min="14856" max="14856" width="9.140625" style="19" customWidth="1"/>
    <col min="14857" max="14857" width="12.7109375" style="19" customWidth="1"/>
    <col min="14858" max="14858" width="13.7109375" style="19" customWidth="1"/>
    <col min="14859" max="14859" width="14.85546875" style="19" customWidth="1"/>
    <col min="14860" max="14860" width="13.140625" style="19" customWidth="1"/>
    <col min="14861" max="14861" width="15.28515625" style="19" customWidth="1"/>
    <col min="14862" max="15103" width="11.42578125" style="19"/>
    <col min="15104" max="15104" width="17.85546875" style="19" customWidth="1"/>
    <col min="15105" max="15105" width="10.42578125" style="19" customWidth="1"/>
    <col min="15106" max="15106" width="12.42578125" style="19" customWidth="1"/>
    <col min="15107" max="15107" width="9.28515625" style="19" customWidth="1"/>
    <col min="15108" max="15108" width="10" style="19" customWidth="1"/>
    <col min="15109" max="15109" width="9.42578125" style="19" customWidth="1"/>
    <col min="15110" max="15110" width="8.42578125" style="19" customWidth="1"/>
    <col min="15111" max="15111" width="9.7109375" style="19" customWidth="1"/>
    <col min="15112" max="15112" width="9.140625" style="19" customWidth="1"/>
    <col min="15113" max="15113" width="12.7109375" style="19" customWidth="1"/>
    <col min="15114" max="15114" width="13.7109375" style="19" customWidth="1"/>
    <col min="15115" max="15115" width="14.85546875" style="19" customWidth="1"/>
    <col min="15116" max="15116" width="13.140625" style="19" customWidth="1"/>
    <col min="15117" max="15117" width="15.28515625" style="19" customWidth="1"/>
    <col min="15118" max="15359" width="11.42578125" style="19"/>
    <col min="15360" max="15360" width="17.85546875" style="19" customWidth="1"/>
    <col min="15361" max="15361" width="10.42578125" style="19" customWidth="1"/>
    <col min="15362" max="15362" width="12.42578125" style="19" customWidth="1"/>
    <col min="15363" max="15363" width="9.28515625" style="19" customWidth="1"/>
    <col min="15364" max="15364" width="10" style="19" customWidth="1"/>
    <col min="15365" max="15365" width="9.42578125" style="19" customWidth="1"/>
    <col min="15366" max="15366" width="8.42578125" style="19" customWidth="1"/>
    <col min="15367" max="15367" width="9.7109375" style="19" customWidth="1"/>
    <col min="15368" max="15368" width="9.140625" style="19" customWidth="1"/>
    <col min="15369" max="15369" width="12.7109375" style="19" customWidth="1"/>
    <col min="15370" max="15370" width="13.7109375" style="19" customWidth="1"/>
    <col min="15371" max="15371" width="14.85546875" style="19" customWidth="1"/>
    <col min="15372" max="15372" width="13.140625" style="19" customWidth="1"/>
    <col min="15373" max="15373" width="15.28515625" style="19" customWidth="1"/>
    <col min="15374" max="15615" width="11.42578125" style="19"/>
    <col min="15616" max="15616" width="17.85546875" style="19" customWidth="1"/>
    <col min="15617" max="15617" width="10.42578125" style="19" customWidth="1"/>
    <col min="15618" max="15618" width="12.42578125" style="19" customWidth="1"/>
    <col min="15619" max="15619" width="9.28515625" style="19" customWidth="1"/>
    <col min="15620" max="15620" width="10" style="19" customWidth="1"/>
    <col min="15621" max="15621" width="9.42578125" style="19" customWidth="1"/>
    <col min="15622" max="15622" width="8.42578125" style="19" customWidth="1"/>
    <col min="15623" max="15623" width="9.7109375" style="19" customWidth="1"/>
    <col min="15624" max="15624" width="9.140625" style="19" customWidth="1"/>
    <col min="15625" max="15625" width="12.7109375" style="19" customWidth="1"/>
    <col min="15626" max="15626" width="13.7109375" style="19" customWidth="1"/>
    <col min="15627" max="15627" width="14.85546875" style="19" customWidth="1"/>
    <col min="15628" max="15628" width="13.140625" style="19" customWidth="1"/>
    <col min="15629" max="15629" width="15.28515625" style="19" customWidth="1"/>
    <col min="15630" max="15871" width="11.42578125" style="19"/>
    <col min="15872" max="15872" width="17.85546875" style="19" customWidth="1"/>
    <col min="15873" max="15873" width="10.42578125" style="19" customWidth="1"/>
    <col min="15874" max="15874" width="12.42578125" style="19" customWidth="1"/>
    <col min="15875" max="15875" width="9.28515625" style="19" customWidth="1"/>
    <col min="15876" max="15876" width="10" style="19" customWidth="1"/>
    <col min="15877" max="15877" width="9.42578125" style="19" customWidth="1"/>
    <col min="15878" max="15878" width="8.42578125" style="19" customWidth="1"/>
    <col min="15879" max="15879" width="9.7109375" style="19" customWidth="1"/>
    <col min="15880" max="15880" width="9.140625" style="19" customWidth="1"/>
    <col min="15881" max="15881" width="12.7109375" style="19" customWidth="1"/>
    <col min="15882" max="15882" width="13.7109375" style="19" customWidth="1"/>
    <col min="15883" max="15883" width="14.85546875" style="19" customWidth="1"/>
    <col min="15884" max="15884" width="13.140625" style="19" customWidth="1"/>
    <col min="15885" max="15885" width="15.28515625" style="19" customWidth="1"/>
    <col min="15886" max="16127" width="11.42578125" style="19"/>
    <col min="16128" max="16128" width="17.85546875" style="19" customWidth="1"/>
    <col min="16129" max="16129" width="10.42578125" style="19" customWidth="1"/>
    <col min="16130" max="16130" width="12.42578125" style="19" customWidth="1"/>
    <col min="16131" max="16131" width="9.28515625" style="19" customWidth="1"/>
    <col min="16132" max="16132" width="10" style="19" customWidth="1"/>
    <col min="16133" max="16133" width="9.42578125" style="19" customWidth="1"/>
    <col min="16134" max="16134" width="8.42578125" style="19" customWidth="1"/>
    <col min="16135" max="16135" width="9.7109375" style="19" customWidth="1"/>
    <col min="16136" max="16136" width="9.140625" style="19" customWidth="1"/>
    <col min="16137" max="16137" width="12.7109375" style="19" customWidth="1"/>
    <col min="16138" max="16138" width="13.7109375" style="19" customWidth="1"/>
    <col min="16139" max="16139" width="14.85546875" style="19" customWidth="1"/>
    <col min="16140" max="16140" width="13.140625" style="19" customWidth="1"/>
    <col min="16141" max="16141" width="15.28515625" style="19" customWidth="1"/>
    <col min="16142" max="16384" width="11.42578125" style="19"/>
  </cols>
  <sheetData>
    <row r="1" spans="1:14" ht="23.25">
      <c r="A1" s="2201">
        <v>66</v>
      </c>
      <c r="N1" s="2190"/>
    </row>
    <row r="9" spans="1:14" ht="19.5">
      <c r="A9" s="1036" t="s">
        <v>170</v>
      </c>
      <c r="B9" s="2547" t="s">
        <v>1420</v>
      </c>
      <c r="C9" s="2547"/>
      <c r="D9" s="2547"/>
      <c r="E9" s="2547"/>
      <c r="F9" s="2547"/>
      <c r="G9" s="2547"/>
      <c r="H9" s="2547"/>
      <c r="I9" s="2547"/>
      <c r="J9" s="2547"/>
      <c r="K9" s="2547"/>
      <c r="L9" s="20"/>
      <c r="M9" s="20"/>
    </row>
    <row r="10" spans="1:14" ht="25.5" customHeight="1">
      <c r="B10" s="2547" t="s">
        <v>169</v>
      </c>
      <c r="C10" s="2547"/>
      <c r="D10" s="2547"/>
      <c r="E10" s="2547"/>
      <c r="F10" s="2547"/>
      <c r="G10" s="2547"/>
      <c r="H10" s="2547"/>
      <c r="I10" s="2547"/>
      <c r="J10" s="2547"/>
      <c r="K10" s="2547"/>
      <c r="L10" s="20"/>
    </row>
    <row r="11" spans="1:14" ht="13.5" thickBot="1">
      <c r="B11" s="20"/>
      <c r="C11" s="20"/>
      <c r="D11" s="20"/>
      <c r="E11" s="20"/>
      <c r="F11" s="20"/>
      <c r="G11" s="20"/>
      <c r="N11" s="25" t="s">
        <v>153</v>
      </c>
    </row>
    <row r="12" spans="1:14" ht="13.5">
      <c r="A12" s="1856" t="s">
        <v>137</v>
      </c>
      <c r="B12" s="1857" t="s">
        <v>138</v>
      </c>
      <c r="C12" s="1857" t="s">
        <v>139</v>
      </c>
      <c r="D12" s="1857" t="s">
        <v>140</v>
      </c>
      <c r="E12" s="1857" t="s">
        <v>141</v>
      </c>
      <c r="F12" s="1857" t="s">
        <v>142</v>
      </c>
      <c r="G12" s="1857" t="s">
        <v>143</v>
      </c>
      <c r="H12" s="1857" t="s">
        <v>144</v>
      </c>
      <c r="I12" s="1857" t="s">
        <v>145</v>
      </c>
      <c r="J12" s="1857" t="s">
        <v>146</v>
      </c>
      <c r="K12" s="1857" t="s">
        <v>147</v>
      </c>
      <c r="L12" s="1857" t="s">
        <v>148</v>
      </c>
      <c r="M12" s="1857" t="s">
        <v>149</v>
      </c>
      <c r="N12" s="1857" t="s">
        <v>132</v>
      </c>
    </row>
    <row r="13" spans="1:14" ht="21.95" customHeight="1" thickBot="1">
      <c r="A13" s="1859" t="s">
        <v>154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/>
      <c r="M13" s="21"/>
      <c r="N13" s="21"/>
    </row>
    <row r="14" spans="1:14" ht="21.95" customHeight="1" thickBot="1">
      <c r="A14" s="1860" t="s">
        <v>155</v>
      </c>
      <c r="B14" s="1861"/>
      <c r="C14" s="1861">
        <v>9025.3220000000001</v>
      </c>
      <c r="D14" s="1861">
        <v>24756</v>
      </c>
      <c r="E14" s="1861">
        <v>121920</v>
      </c>
      <c r="F14" s="1861">
        <v>405.7</v>
      </c>
      <c r="G14" s="1861">
        <v>7427</v>
      </c>
      <c r="H14" s="1861"/>
      <c r="I14" s="1861"/>
      <c r="J14" s="1861">
        <v>6468</v>
      </c>
      <c r="K14" s="1861"/>
      <c r="L14" s="1861"/>
      <c r="M14" s="1861"/>
      <c r="N14" s="1858">
        <f>SUM(B14:M14)</f>
        <v>170002.022</v>
      </c>
    </row>
    <row r="15" spans="1:14" ht="21.95" customHeight="1" thickBot="1">
      <c r="A15" s="1860" t="s">
        <v>156</v>
      </c>
      <c r="B15" s="1861">
        <v>999.5</v>
      </c>
      <c r="C15" s="1861">
        <v>1015</v>
      </c>
      <c r="D15" s="1861">
        <v>997.60299999999995</v>
      </c>
      <c r="E15" s="1861">
        <v>1012.5</v>
      </c>
      <c r="F15" s="1861">
        <v>1037.5</v>
      </c>
      <c r="G15" s="1861">
        <v>6411.5550000000003</v>
      </c>
      <c r="H15" s="1861">
        <v>1956.4390000000001</v>
      </c>
      <c r="I15" s="1861">
        <v>3277.5070000000001</v>
      </c>
      <c r="J15" s="1861">
        <v>1070</v>
      </c>
      <c r="K15" s="1861">
        <v>1785.39</v>
      </c>
      <c r="L15" s="1861">
        <v>948.77200000000005</v>
      </c>
      <c r="M15" s="1861">
        <v>939.65499999999997</v>
      </c>
      <c r="N15" s="1858">
        <f t="shared" ref="N15:N21" si="0">SUM(B15:M15)</f>
        <v>21451.420999999998</v>
      </c>
    </row>
    <row r="16" spans="1:14" ht="21.95" customHeight="1" thickBot="1">
      <c r="A16" s="1860" t="s">
        <v>157</v>
      </c>
      <c r="B16" s="1861"/>
      <c r="C16" s="1861"/>
      <c r="D16" s="1861">
        <v>2512.25</v>
      </c>
      <c r="E16" s="1861"/>
      <c r="F16" s="1861"/>
      <c r="G16" s="1861"/>
      <c r="H16" s="1861"/>
      <c r="I16" s="1861"/>
      <c r="J16" s="1861"/>
      <c r="K16" s="1861"/>
      <c r="L16" s="1861"/>
      <c r="M16" s="1861"/>
      <c r="N16" s="1858">
        <f t="shared" si="0"/>
        <v>2512.25</v>
      </c>
    </row>
    <row r="17" spans="1:14" ht="21.95" customHeight="1" thickBot="1">
      <c r="A17" s="1860" t="s">
        <v>158</v>
      </c>
      <c r="B17" s="1861">
        <v>800</v>
      </c>
      <c r="C17" s="1861">
        <v>3142.13</v>
      </c>
      <c r="D17" s="1861">
        <v>2122.8049999999998</v>
      </c>
      <c r="E17" s="1861">
        <v>25536.159</v>
      </c>
      <c r="F17" s="1861">
        <v>26334.324000000001</v>
      </c>
      <c r="G17" s="1861">
        <v>29277.226999999999</v>
      </c>
      <c r="H17" s="1861">
        <v>6043.5469999999996</v>
      </c>
      <c r="I17" s="1861">
        <v>9919.5310000000009</v>
      </c>
      <c r="J17" s="1861">
        <v>426.18</v>
      </c>
      <c r="K17" s="1861">
        <v>6265.1149999999998</v>
      </c>
      <c r="L17" s="1861">
        <v>6218.78</v>
      </c>
      <c r="M17" s="1861">
        <v>14596.28</v>
      </c>
      <c r="N17" s="1858">
        <f t="shared" si="0"/>
        <v>130682.07799999999</v>
      </c>
    </row>
    <row r="18" spans="1:14" ht="21.95" customHeight="1" thickBot="1">
      <c r="A18" s="1860" t="s">
        <v>159</v>
      </c>
      <c r="B18" s="1861"/>
      <c r="C18" s="1861"/>
      <c r="D18" s="1861"/>
      <c r="E18" s="1861"/>
      <c r="F18" s="1861"/>
      <c r="G18" s="1861"/>
      <c r="H18" s="1861"/>
      <c r="I18" s="1861"/>
      <c r="J18" s="1861"/>
      <c r="K18" s="1861"/>
      <c r="L18" s="1861">
        <v>1</v>
      </c>
      <c r="M18" s="1861"/>
      <c r="N18" s="1858">
        <f t="shared" si="0"/>
        <v>1</v>
      </c>
    </row>
    <row r="19" spans="1:14" ht="21.95" customHeight="1" thickBot="1">
      <c r="A19" s="1860" t="s">
        <v>161</v>
      </c>
      <c r="B19" s="1861"/>
      <c r="C19" s="1861"/>
      <c r="D19" s="1861"/>
      <c r="E19" s="1861"/>
      <c r="F19" s="1861"/>
      <c r="G19" s="1861"/>
      <c r="H19" s="1861"/>
      <c r="I19" s="1861"/>
      <c r="J19" s="1861"/>
      <c r="K19" s="1861"/>
      <c r="L19" s="1861">
        <v>1172.57</v>
      </c>
      <c r="M19" s="1861"/>
      <c r="N19" s="1858">
        <f t="shared" si="0"/>
        <v>1172.57</v>
      </c>
    </row>
    <row r="20" spans="1:14" ht="21.95" customHeight="1" thickBot="1">
      <c r="A20" s="1860" t="s">
        <v>162</v>
      </c>
      <c r="B20" s="1861"/>
      <c r="C20" s="1861"/>
      <c r="D20" s="1861"/>
      <c r="E20" s="1861"/>
      <c r="F20" s="1861"/>
      <c r="G20" s="1861"/>
      <c r="H20" s="1861"/>
      <c r="I20" s="1861">
        <v>155.71</v>
      </c>
      <c r="J20" s="1861"/>
      <c r="K20" s="1861"/>
      <c r="L20" s="1861"/>
      <c r="M20" s="1861"/>
      <c r="N20" s="1858">
        <f t="shared" si="0"/>
        <v>155.71</v>
      </c>
    </row>
    <row r="21" spans="1:14" ht="21.75" customHeight="1" thickBot="1">
      <c r="A21" s="1860" t="s">
        <v>219</v>
      </c>
      <c r="B21" s="1861">
        <v>31.28</v>
      </c>
      <c r="C21" s="1861"/>
      <c r="D21" s="1861"/>
      <c r="E21" s="1861"/>
      <c r="F21" s="1861"/>
      <c r="G21" s="1861"/>
      <c r="H21" s="1861"/>
      <c r="I21" s="1861"/>
      <c r="J21" s="1861"/>
      <c r="K21" s="1861"/>
      <c r="L21" s="1861"/>
      <c r="M21" s="1861"/>
      <c r="N21" s="1858">
        <f t="shared" si="0"/>
        <v>31.28</v>
      </c>
    </row>
    <row r="22" spans="1:14" ht="21.75" customHeight="1" thickBot="1">
      <c r="A22" s="1860" t="s">
        <v>132</v>
      </c>
      <c r="B22" s="1858">
        <f t="shared" ref="B22:N22" si="1">SUM(B14:B21)</f>
        <v>1830.78</v>
      </c>
      <c r="C22" s="1858">
        <f t="shared" si="1"/>
        <v>13182.452000000001</v>
      </c>
      <c r="D22" s="1858">
        <f t="shared" si="1"/>
        <v>30388.657999999999</v>
      </c>
      <c r="E22" s="1858">
        <f t="shared" si="1"/>
        <v>148468.65899999999</v>
      </c>
      <c r="F22" s="1858">
        <f t="shared" si="1"/>
        <v>27777.524000000001</v>
      </c>
      <c r="G22" s="1858">
        <f t="shared" si="1"/>
        <v>43115.781999999999</v>
      </c>
      <c r="H22" s="1858">
        <f t="shared" si="1"/>
        <v>7999.9859999999999</v>
      </c>
      <c r="I22" s="1858">
        <f t="shared" si="1"/>
        <v>13352.748</v>
      </c>
      <c r="J22" s="1858">
        <f t="shared" si="1"/>
        <v>7964.18</v>
      </c>
      <c r="K22" s="1858">
        <f t="shared" si="1"/>
        <v>8050.5050000000001</v>
      </c>
      <c r="L22" s="1858">
        <f t="shared" si="1"/>
        <v>8341.1219999999994</v>
      </c>
      <c r="M22" s="1858">
        <f t="shared" si="1"/>
        <v>15535.935000000001</v>
      </c>
      <c r="N22" s="1858">
        <f t="shared" si="1"/>
        <v>326008.33100000006</v>
      </c>
    </row>
    <row r="23" spans="1:14" ht="15">
      <c r="A23" s="2548" t="s">
        <v>166</v>
      </c>
      <c r="B23" s="2549"/>
      <c r="C23" s="2549"/>
      <c r="D23" s="2549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6.5">
      <c r="N24" s="26"/>
    </row>
  </sheetData>
  <mergeCells count="3">
    <mergeCell ref="B9:K9"/>
    <mergeCell ref="B10:K10"/>
    <mergeCell ref="A23:D23"/>
  </mergeCells>
  <phoneticPr fontId="128" type="noConversion"/>
  <printOptions horizontalCentered="1" verticalCentered="1"/>
  <pageMargins left="0" right="0" top="0.15748031496062992" bottom="2.2000000000000002" header="0.15748031496062992" footer="2.1800000000000002"/>
  <pageSetup paperSize="9" scale="77" orientation="landscape" horizontalDpi="360" verticalDpi="36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N30"/>
  <sheetViews>
    <sheetView workbookViewId="0">
      <selection sqref="A1:N29"/>
    </sheetView>
  </sheetViews>
  <sheetFormatPr baseColWidth="10" defaultColWidth="11.42578125" defaultRowHeight="12.75"/>
  <cols>
    <col min="1" max="1" width="17.42578125" style="1" customWidth="1"/>
    <col min="2" max="13" width="11.28515625" style="1" customWidth="1"/>
    <col min="14" max="14" width="14.28515625" style="1" customWidth="1"/>
    <col min="15" max="15" width="14.7109375" style="1" customWidth="1"/>
    <col min="16" max="256" width="11.42578125" style="1"/>
    <col min="257" max="257" width="18.42578125" style="1" customWidth="1"/>
    <col min="258" max="265" width="12.7109375" style="1" customWidth="1"/>
    <col min="266" max="266" width="15" style="1" customWidth="1"/>
    <col min="267" max="270" width="12.7109375" style="1" customWidth="1"/>
    <col min="271" max="271" width="14.7109375" style="1" customWidth="1"/>
    <col min="272" max="512" width="11.42578125" style="1"/>
    <col min="513" max="513" width="18.42578125" style="1" customWidth="1"/>
    <col min="514" max="521" width="12.7109375" style="1" customWidth="1"/>
    <col min="522" max="522" width="15" style="1" customWidth="1"/>
    <col min="523" max="526" width="12.7109375" style="1" customWidth="1"/>
    <col min="527" max="527" width="14.7109375" style="1" customWidth="1"/>
    <col min="528" max="768" width="11.42578125" style="1"/>
    <col min="769" max="769" width="18.42578125" style="1" customWidth="1"/>
    <col min="770" max="777" width="12.7109375" style="1" customWidth="1"/>
    <col min="778" max="778" width="15" style="1" customWidth="1"/>
    <col min="779" max="782" width="12.7109375" style="1" customWidth="1"/>
    <col min="783" max="783" width="14.7109375" style="1" customWidth="1"/>
    <col min="784" max="1024" width="11.42578125" style="1"/>
    <col min="1025" max="1025" width="18.42578125" style="1" customWidth="1"/>
    <col min="1026" max="1033" width="12.7109375" style="1" customWidth="1"/>
    <col min="1034" max="1034" width="15" style="1" customWidth="1"/>
    <col min="1035" max="1038" width="12.7109375" style="1" customWidth="1"/>
    <col min="1039" max="1039" width="14.7109375" style="1" customWidth="1"/>
    <col min="1040" max="1280" width="11.42578125" style="1"/>
    <col min="1281" max="1281" width="18.42578125" style="1" customWidth="1"/>
    <col min="1282" max="1289" width="12.7109375" style="1" customWidth="1"/>
    <col min="1290" max="1290" width="15" style="1" customWidth="1"/>
    <col min="1291" max="1294" width="12.7109375" style="1" customWidth="1"/>
    <col min="1295" max="1295" width="14.7109375" style="1" customWidth="1"/>
    <col min="1296" max="1536" width="11.42578125" style="1"/>
    <col min="1537" max="1537" width="18.42578125" style="1" customWidth="1"/>
    <col min="1538" max="1545" width="12.7109375" style="1" customWidth="1"/>
    <col min="1546" max="1546" width="15" style="1" customWidth="1"/>
    <col min="1547" max="1550" width="12.7109375" style="1" customWidth="1"/>
    <col min="1551" max="1551" width="14.7109375" style="1" customWidth="1"/>
    <col min="1552" max="1792" width="11.42578125" style="1"/>
    <col min="1793" max="1793" width="18.42578125" style="1" customWidth="1"/>
    <col min="1794" max="1801" width="12.7109375" style="1" customWidth="1"/>
    <col min="1802" max="1802" width="15" style="1" customWidth="1"/>
    <col min="1803" max="1806" width="12.7109375" style="1" customWidth="1"/>
    <col min="1807" max="1807" width="14.7109375" style="1" customWidth="1"/>
    <col min="1808" max="2048" width="11.42578125" style="1"/>
    <col min="2049" max="2049" width="18.42578125" style="1" customWidth="1"/>
    <col min="2050" max="2057" width="12.7109375" style="1" customWidth="1"/>
    <col min="2058" max="2058" width="15" style="1" customWidth="1"/>
    <col min="2059" max="2062" width="12.7109375" style="1" customWidth="1"/>
    <col min="2063" max="2063" width="14.7109375" style="1" customWidth="1"/>
    <col min="2064" max="2304" width="11.42578125" style="1"/>
    <col min="2305" max="2305" width="18.42578125" style="1" customWidth="1"/>
    <col min="2306" max="2313" width="12.7109375" style="1" customWidth="1"/>
    <col min="2314" max="2314" width="15" style="1" customWidth="1"/>
    <col min="2315" max="2318" width="12.7109375" style="1" customWidth="1"/>
    <col min="2319" max="2319" width="14.7109375" style="1" customWidth="1"/>
    <col min="2320" max="2560" width="11.42578125" style="1"/>
    <col min="2561" max="2561" width="18.42578125" style="1" customWidth="1"/>
    <col min="2562" max="2569" width="12.7109375" style="1" customWidth="1"/>
    <col min="2570" max="2570" width="15" style="1" customWidth="1"/>
    <col min="2571" max="2574" width="12.7109375" style="1" customWidth="1"/>
    <col min="2575" max="2575" width="14.7109375" style="1" customWidth="1"/>
    <col min="2576" max="2816" width="11.42578125" style="1"/>
    <col min="2817" max="2817" width="18.42578125" style="1" customWidth="1"/>
    <col min="2818" max="2825" width="12.7109375" style="1" customWidth="1"/>
    <col min="2826" max="2826" width="15" style="1" customWidth="1"/>
    <col min="2827" max="2830" width="12.7109375" style="1" customWidth="1"/>
    <col min="2831" max="2831" width="14.7109375" style="1" customWidth="1"/>
    <col min="2832" max="3072" width="11.42578125" style="1"/>
    <col min="3073" max="3073" width="18.42578125" style="1" customWidth="1"/>
    <col min="3074" max="3081" width="12.7109375" style="1" customWidth="1"/>
    <col min="3082" max="3082" width="15" style="1" customWidth="1"/>
    <col min="3083" max="3086" width="12.7109375" style="1" customWidth="1"/>
    <col min="3087" max="3087" width="14.7109375" style="1" customWidth="1"/>
    <col min="3088" max="3328" width="11.42578125" style="1"/>
    <col min="3329" max="3329" width="18.42578125" style="1" customWidth="1"/>
    <col min="3330" max="3337" width="12.7109375" style="1" customWidth="1"/>
    <col min="3338" max="3338" width="15" style="1" customWidth="1"/>
    <col min="3339" max="3342" width="12.7109375" style="1" customWidth="1"/>
    <col min="3343" max="3343" width="14.7109375" style="1" customWidth="1"/>
    <col min="3344" max="3584" width="11.42578125" style="1"/>
    <col min="3585" max="3585" width="18.42578125" style="1" customWidth="1"/>
    <col min="3586" max="3593" width="12.7109375" style="1" customWidth="1"/>
    <col min="3594" max="3594" width="15" style="1" customWidth="1"/>
    <col min="3595" max="3598" width="12.7109375" style="1" customWidth="1"/>
    <col min="3599" max="3599" width="14.7109375" style="1" customWidth="1"/>
    <col min="3600" max="3840" width="11.42578125" style="1"/>
    <col min="3841" max="3841" width="18.42578125" style="1" customWidth="1"/>
    <col min="3842" max="3849" width="12.7109375" style="1" customWidth="1"/>
    <col min="3850" max="3850" width="15" style="1" customWidth="1"/>
    <col min="3851" max="3854" width="12.7109375" style="1" customWidth="1"/>
    <col min="3855" max="3855" width="14.7109375" style="1" customWidth="1"/>
    <col min="3856" max="4096" width="11.42578125" style="1"/>
    <col min="4097" max="4097" width="18.42578125" style="1" customWidth="1"/>
    <col min="4098" max="4105" width="12.7109375" style="1" customWidth="1"/>
    <col min="4106" max="4106" width="15" style="1" customWidth="1"/>
    <col min="4107" max="4110" width="12.7109375" style="1" customWidth="1"/>
    <col min="4111" max="4111" width="14.7109375" style="1" customWidth="1"/>
    <col min="4112" max="4352" width="11.42578125" style="1"/>
    <col min="4353" max="4353" width="18.42578125" style="1" customWidth="1"/>
    <col min="4354" max="4361" width="12.7109375" style="1" customWidth="1"/>
    <col min="4362" max="4362" width="15" style="1" customWidth="1"/>
    <col min="4363" max="4366" width="12.7109375" style="1" customWidth="1"/>
    <col min="4367" max="4367" width="14.7109375" style="1" customWidth="1"/>
    <col min="4368" max="4608" width="11.42578125" style="1"/>
    <col min="4609" max="4609" width="18.42578125" style="1" customWidth="1"/>
    <col min="4610" max="4617" width="12.7109375" style="1" customWidth="1"/>
    <col min="4618" max="4618" width="15" style="1" customWidth="1"/>
    <col min="4619" max="4622" width="12.7109375" style="1" customWidth="1"/>
    <col min="4623" max="4623" width="14.7109375" style="1" customWidth="1"/>
    <col min="4624" max="4864" width="11.42578125" style="1"/>
    <col min="4865" max="4865" width="18.42578125" style="1" customWidth="1"/>
    <col min="4866" max="4873" width="12.7109375" style="1" customWidth="1"/>
    <col min="4874" max="4874" width="15" style="1" customWidth="1"/>
    <col min="4875" max="4878" width="12.7109375" style="1" customWidth="1"/>
    <col min="4879" max="4879" width="14.7109375" style="1" customWidth="1"/>
    <col min="4880" max="5120" width="11.42578125" style="1"/>
    <col min="5121" max="5121" width="18.42578125" style="1" customWidth="1"/>
    <col min="5122" max="5129" width="12.7109375" style="1" customWidth="1"/>
    <col min="5130" max="5130" width="15" style="1" customWidth="1"/>
    <col min="5131" max="5134" width="12.7109375" style="1" customWidth="1"/>
    <col min="5135" max="5135" width="14.7109375" style="1" customWidth="1"/>
    <col min="5136" max="5376" width="11.42578125" style="1"/>
    <col min="5377" max="5377" width="18.42578125" style="1" customWidth="1"/>
    <col min="5378" max="5385" width="12.7109375" style="1" customWidth="1"/>
    <col min="5386" max="5386" width="15" style="1" customWidth="1"/>
    <col min="5387" max="5390" width="12.7109375" style="1" customWidth="1"/>
    <col min="5391" max="5391" width="14.7109375" style="1" customWidth="1"/>
    <col min="5392" max="5632" width="11.42578125" style="1"/>
    <col min="5633" max="5633" width="18.42578125" style="1" customWidth="1"/>
    <col min="5634" max="5641" width="12.7109375" style="1" customWidth="1"/>
    <col min="5642" max="5642" width="15" style="1" customWidth="1"/>
    <col min="5643" max="5646" width="12.7109375" style="1" customWidth="1"/>
    <col min="5647" max="5647" width="14.7109375" style="1" customWidth="1"/>
    <col min="5648" max="5888" width="11.42578125" style="1"/>
    <col min="5889" max="5889" width="18.42578125" style="1" customWidth="1"/>
    <col min="5890" max="5897" width="12.7109375" style="1" customWidth="1"/>
    <col min="5898" max="5898" width="15" style="1" customWidth="1"/>
    <col min="5899" max="5902" width="12.7109375" style="1" customWidth="1"/>
    <col min="5903" max="5903" width="14.7109375" style="1" customWidth="1"/>
    <col min="5904" max="6144" width="11.42578125" style="1"/>
    <col min="6145" max="6145" width="18.42578125" style="1" customWidth="1"/>
    <col min="6146" max="6153" width="12.7109375" style="1" customWidth="1"/>
    <col min="6154" max="6154" width="15" style="1" customWidth="1"/>
    <col min="6155" max="6158" width="12.7109375" style="1" customWidth="1"/>
    <col min="6159" max="6159" width="14.7109375" style="1" customWidth="1"/>
    <col min="6160" max="6400" width="11.42578125" style="1"/>
    <col min="6401" max="6401" width="18.42578125" style="1" customWidth="1"/>
    <col min="6402" max="6409" width="12.7109375" style="1" customWidth="1"/>
    <col min="6410" max="6410" width="15" style="1" customWidth="1"/>
    <col min="6411" max="6414" width="12.7109375" style="1" customWidth="1"/>
    <col min="6415" max="6415" width="14.7109375" style="1" customWidth="1"/>
    <col min="6416" max="6656" width="11.42578125" style="1"/>
    <col min="6657" max="6657" width="18.42578125" style="1" customWidth="1"/>
    <col min="6658" max="6665" width="12.7109375" style="1" customWidth="1"/>
    <col min="6666" max="6666" width="15" style="1" customWidth="1"/>
    <col min="6667" max="6670" width="12.7109375" style="1" customWidth="1"/>
    <col min="6671" max="6671" width="14.7109375" style="1" customWidth="1"/>
    <col min="6672" max="6912" width="11.42578125" style="1"/>
    <col min="6913" max="6913" width="18.42578125" style="1" customWidth="1"/>
    <col min="6914" max="6921" width="12.7109375" style="1" customWidth="1"/>
    <col min="6922" max="6922" width="15" style="1" customWidth="1"/>
    <col min="6923" max="6926" width="12.7109375" style="1" customWidth="1"/>
    <col min="6927" max="6927" width="14.7109375" style="1" customWidth="1"/>
    <col min="6928" max="7168" width="11.42578125" style="1"/>
    <col min="7169" max="7169" width="18.42578125" style="1" customWidth="1"/>
    <col min="7170" max="7177" width="12.7109375" style="1" customWidth="1"/>
    <col min="7178" max="7178" width="15" style="1" customWidth="1"/>
    <col min="7179" max="7182" width="12.7109375" style="1" customWidth="1"/>
    <col min="7183" max="7183" width="14.7109375" style="1" customWidth="1"/>
    <col min="7184" max="7424" width="11.42578125" style="1"/>
    <col min="7425" max="7425" width="18.42578125" style="1" customWidth="1"/>
    <col min="7426" max="7433" width="12.7109375" style="1" customWidth="1"/>
    <col min="7434" max="7434" width="15" style="1" customWidth="1"/>
    <col min="7435" max="7438" width="12.7109375" style="1" customWidth="1"/>
    <col min="7439" max="7439" width="14.7109375" style="1" customWidth="1"/>
    <col min="7440" max="7680" width="11.42578125" style="1"/>
    <col min="7681" max="7681" width="18.42578125" style="1" customWidth="1"/>
    <col min="7682" max="7689" width="12.7109375" style="1" customWidth="1"/>
    <col min="7690" max="7690" width="15" style="1" customWidth="1"/>
    <col min="7691" max="7694" width="12.7109375" style="1" customWidth="1"/>
    <col min="7695" max="7695" width="14.7109375" style="1" customWidth="1"/>
    <col min="7696" max="7936" width="11.42578125" style="1"/>
    <col min="7937" max="7937" width="18.42578125" style="1" customWidth="1"/>
    <col min="7938" max="7945" width="12.7109375" style="1" customWidth="1"/>
    <col min="7946" max="7946" width="15" style="1" customWidth="1"/>
    <col min="7947" max="7950" width="12.7109375" style="1" customWidth="1"/>
    <col min="7951" max="7951" width="14.7109375" style="1" customWidth="1"/>
    <col min="7952" max="8192" width="11.42578125" style="1"/>
    <col min="8193" max="8193" width="18.42578125" style="1" customWidth="1"/>
    <col min="8194" max="8201" width="12.7109375" style="1" customWidth="1"/>
    <col min="8202" max="8202" width="15" style="1" customWidth="1"/>
    <col min="8203" max="8206" width="12.7109375" style="1" customWidth="1"/>
    <col min="8207" max="8207" width="14.7109375" style="1" customWidth="1"/>
    <col min="8208" max="8448" width="11.42578125" style="1"/>
    <col min="8449" max="8449" width="18.42578125" style="1" customWidth="1"/>
    <col min="8450" max="8457" width="12.7109375" style="1" customWidth="1"/>
    <col min="8458" max="8458" width="15" style="1" customWidth="1"/>
    <col min="8459" max="8462" width="12.7109375" style="1" customWidth="1"/>
    <col min="8463" max="8463" width="14.7109375" style="1" customWidth="1"/>
    <col min="8464" max="8704" width="11.42578125" style="1"/>
    <col min="8705" max="8705" width="18.42578125" style="1" customWidth="1"/>
    <col min="8706" max="8713" width="12.7109375" style="1" customWidth="1"/>
    <col min="8714" max="8714" width="15" style="1" customWidth="1"/>
    <col min="8715" max="8718" width="12.7109375" style="1" customWidth="1"/>
    <col min="8719" max="8719" width="14.7109375" style="1" customWidth="1"/>
    <col min="8720" max="8960" width="11.42578125" style="1"/>
    <col min="8961" max="8961" width="18.42578125" style="1" customWidth="1"/>
    <col min="8962" max="8969" width="12.7109375" style="1" customWidth="1"/>
    <col min="8970" max="8970" width="15" style="1" customWidth="1"/>
    <col min="8971" max="8974" width="12.7109375" style="1" customWidth="1"/>
    <col min="8975" max="8975" width="14.7109375" style="1" customWidth="1"/>
    <col min="8976" max="9216" width="11.42578125" style="1"/>
    <col min="9217" max="9217" width="18.42578125" style="1" customWidth="1"/>
    <col min="9218" max="9225" width="12.7109375" style="1" customWidth="1"/>
    <col min="9226" max="9226" width="15" style="1" customWidth="1"/>
    <col min="9227" max="9230" width="12.7109375" style="1" customWidth="1"/>
    <col min="9231" max="9231" width="14.7109375" style="1" customWidth="1"/>
    <col min="9232" max="9472" width="11.42578125" style="1"/>
    <col min="9473" max="9473" width="18.42578125" style="1" customWidth="1"/>
    <col min="9474" max="9481" width="12.7109375" style="1" customWidth="1"/>
    <col min="9482" max="9482" width="15" style="1" customWidth="1"/>
    <col min="9483" max="9486" width="12.7109375" style="1" customWidth="1"/>
    <col min="9487" max="9487" width="14.7109375" style="1" customWidth="1"/>
    <col min="9488" max="9728" width="11.42578125" style="1"/>
    <col min="9729" max="9729" width="18.42578125" style="1" customWidth="1"/>
    <col min="9730" max="9737" width="12.7109375" style="1" customWidth="1"/>
    <col min="9738" max="9738" width="15" style="1" customWidth="1"/>
    <col min="9739" max="9742" width="12.7109375" style="1" customWidth="1"/>
    <col min="9743" max="9743" width="14.7109375" style="1" customWidth="1"/>
    <col min="9744" max="9984" width="11.42578125" style="1"/>
    <col min="9985" max="9985" width="18.42578125" style="1" customWidth="1"/>
    <col min="9986" max="9993" width="12.7109375" style="1" customWidth="1"/>
    <col min="9994" max="9994" width="15" style="1" customWidth="1"/>
    <col min="9995" max="9998" width="12.7109375" style="1" customWidth="1"/>
    <col min="9999" max="9999" width="14.7109375" style="1" customWidth="1"/>
    <col min="10000" max="10240" width="11.42578125" style="1"/>
    <col min="10241" max="10241" width="18.42578125" style="1" customWidth="1"/>
    <col min="10242" max="10249" width="12.7109375" style="1" customWidth="1"/>
    <col min="10250" max="10250" width="15" style="1" customWidth="1"/>
    <col min="10251" max="10254" width="12.7109375" style="1" customWidth="1"/>
    <col min="10255" max="10255" width="14.7109375" style="1" customWidth="1"/>
    <col min="10256" max="10496" width="11.42578125" style="1"/>
    <col min="10497" max="10497" width="18.42578125" style="1" customWidth="1"/>
    <col min="10498" max="10505" width="12.7109375" style="1" customWidth="1"/>
    <col min="10506" max="10506" width="15" style="1" customWidth="1"/>
    <col min="10507" max="10510" width="12.7109375" style="1" customWidth="1"/>
    <col min="10511" max="10511" width="14.7109375" style="1" customWidth="1"/>
    <col min="10512" max="10752" width="11.42578125" style="1"/>
    <col min="10753" max="10753" width="18.42578125" style="1" customWidth="1"/>
    <col min="10754" max="10761" width="12.7109375" style="1" customWidth="1"/>
    <col min="10762" max="10762" width="15" style="1" customWidth="1"/>
    <col min="10763" max="10766" width="12.7109375" style="1" customWidth="1"/>
    <col min="10767" max="10767" width="14.7109375" style="1" customWidth="1"/>
    <col min="10768" max="11008" width="11.42578125" style="1"/>
    <col min="11009" max="11009" width="18.42578125" style="1" customWidth="1"/>
    <col min="11010" max="11017" width="12.7109375" style="1" customWidth="1"/>
    <col min="11018" max="11018" width="15" style="1" customWidth="1"/>
    <col min="11019" max="11022" width="12.7109375" style="1" customWidth="1"/>
    <col min="11023" max="11023" width="14.7109375" style="1" customWidth="1"/>
    <col min="11024" max="11264" width="11.42578125" style="1"/>
    <col min="11265" max="11265" width="18.42578125" style="1" customWidth="1"/>
    <col min="11266" max="11273" width="12.7109375" style="1" customWidth="1"/>
    <col min="11274" max="11274" width="15" style="1" customWidth="1"/>
    <col min="11275" max="11278" width="12.7109375" style="1" customWidth="1"/>
    <col min="11279" max="11279" width="14.7109375" style="1" customWidth="1"/>
    <col min="11280" max="11520" width="11.42578125" style="1"/>
    <col min="11521" max="11521" width="18.42578125" style="1" customWidth="1"/>
    <col min="11522" max="11529" width="12.7109375" style="1" customWidth="1"/>
    <col min="11530" max="11530" width="15" style="1" customWidth="1"/>
    <col min="11531" max="11534" width="12.7109375" style="1" customWidth="1"/>
    <col min="11535" max="11535" width="14.7109375" style="1" customWidth="1"/>
    <col min="11536" max="11776" width="11.42578125" style="1"/>
    <col min="11777" max="11777" width="18.42578125" style="1" customWidth="1"/>
    <col min="11778" max="11785" width="12.7109375" style="1" customWidth="1"/>
    <col min="11786" max="11786" width="15" style="1" customWidth="1"/>
    <col min="11787" max="11790" width="12.7109375" style="1" customWidth="1"/>
    <col min="11791" max="11791" width="14.7109375" style="1" customWidth="1"/>
    <col min="11792" max="12032" width="11.42578125" style="1"/>
    <col min="12033" max="12033" width="18.42578125" style="1" customWidth="1"/>
    <col min="12034" max="12041" width="12.7109375" style="1" customWidth="1"/>
    <col min="12042" max="12042" width="15" style="1" customWidth="1"/>
    <col min="12043" max="12046" width="12.7109375" style="1" customWidth="1"/>
    <col min="12047" max="12047" width="14.7109375" style="1" customWidth="1"/>
    <col min="12048" max="12288" width="11.42578125" style="1"/>
    <col min="12289" max="12289" width="18.42578125" style="1" customWidth="1"/>
    <col min="12290" max="12297" width="12.7109375" style="1" customWidth="1"/>
    <col min="12298" max="12298" width="15" style="1" customWidth="1"/>
    <col min="12299" max="12302" width="12.7109375" style="1" customWidth="1"/>
    <col min="12303" max="12303" width="14.7109375" style="1" customWidth="1"/>
    <col min="12304" max="12544" width="11.42578125" style="1"/>
    <col min="12545" max="12545" width="18.42578125" style="1" customWidth="1"/>
    <col min="12546" max="12553" width="12.7109375" style="1" customWidth="1"/>
    <col min="12554" max="12554" width="15" style="1" customWidth="1"/>
    <col min="12555" max="12558" width="12.7109375" style="1" customWidth="1"/>
    <col min="12559" max="12559" width="14.7109375" style="1" customWidth="1"/>
    <col min="12560" max="12800" width="11.42578125" style="1"/>
    <col min="12801" max="12801" width="18.42578125" style="1" customWidth="1"/>
    <col min="12802" max="12809" width="12.7109375" style="1" customWidth="1"/>
    <col min="12810" max="12810" width="15" style="1" customWidth="1"/>
    <col min="12811" max="12814" width="12.7109375" style="1" customWidth="1"/>
    <col min="12815" max="12815" width="14.7109375" style="1" customWidth="1"/>
    <col min="12816" max="13056" width="11.42578125" style="1"/>
    <col min="13057" max="13057" width="18.42578125" style="1" customWidth="1"/>
    <col min="13058" max="13065" width="12.7109375" style="1" customWidth="1"/>
    <col min="13066" max="13066" width="15" style="1" customWidth="1"/>
    <col min="13067" max="13070" width="12.7109375" style="1" customWidth="1"/>
    <col min="13071" max="13071" width="14.7109375" style="1" customWidth="1"/>
    <col min="13072" max="13312" width="11.42578125" style="1"/>
    <col min="13313" max="13313" width="18.42578125" style="1" customWidth="1"/>
    <col min="13314" max="13321" width="12.7109375" style="1" customWidth="1"/>
    <col min="13322" max="13322" width="15" style="1" customWidth="1"/>
    <col min="13323" max="13326" width="12.7109375" style="1" customWidth="1"/>
    <col min="13327" max="13327" width="14.7109375" style="1" customWidth="1"/>
    <col min="13328" max="13568" width="11.42578125" style="1"/>
    <col min="13569" max="13569" width="18.42578125" style="1" customWidth="1"/>
    <col min="13570" max="13577" width="12.7109375" style="1" customWidth="1"/>
    <col min="13578" max="13578" width="15" style="1" customWidth="1"/>
    <col min="13579" max="13582" width="12.7109375" style="1" customWidth="1"/>
    <col min="13583" max="13583" width="14.7109375" style="1" customWidth="1"/>
    <col min="13584" max="13824" width="11.42578125" style="1"/>
    <col min="13825" max="13825" width="18.42578125" style="1" customWidth="1"/>
    <col min="13826" max="13833" width="12.7109375" style="1" customWidth="1"/>
    <col min="13834" max="13834" width="15" style="1" customWidth="1"/>
    <col min="13835" max="13838" width="12.7109375" style="1" customWidth="1"/>
    <col min="13839" max="13839" width="14.7109375" style="1" customWidth="1"/>
    <col min="13840" max="14080" width="11.42578125" style="1"/>
    <col min="14081" max="14081" width="18.42578125" style="1" customWidth="1"/>
    <col min="14082" max="14089" width="12.7109375" style="1" customWidth="1"/>
    <col min="14090" max="14090" width="15" style="1" customWidth="1"/>
    <col min="14091" max="14094" width="12.7109375" style="1" customWidth="1"/>
    <col min="14095" max="14095" width="14.7109375" style="1" customWidth="1"/>
    <col min="14096" max="14336" width="11.42578125" style="1"/>
    <col min="14337" max="14337" width="18.42578125" style="1" customWidth="1"/>
    <col min="14338" max="14345" width="12.7109375" style="1" customWidth="1"/>
    <col min="14346" max="14346" width="15" style="1" customWidth="1"/>
    <col min="14347" max="14350" width="12.7109375" style="1" customWidth="1"/>
    <col min="14351" max="14351" width="14.7109375" style="1" customWidth="1"/>
    <col min="14352" max="14592" width="11.42578125" style="1"/>
    <col min="14593" max="14593" width="18.42578125" style="1" customWidth="1"/>
    <col min="14594" max="14601" width="12.7109375" style="1" customWidth="1"/>
    <col min="14602" max="14602" width="15" style="1" customWidth="1"/>
    <col min="14603" max="14606" width="12.7109375" style="1" customWidth="1"/>
    <col min="14607" max="14607" width="14.7109375" style="1" customWidth="1"/>
    <col min="14608" max="14848" width="11.42578125" style="1"/>
    <col min="14849" max="14849" width="18.42578125" style="1" customWidth="1"/>
    <col min="14850" max="14857" width="12.7109375" style="1" customWidth="1"/>
    <col min="14858" max="14858" width="15" style="1" customWidth="1"/>
    <col min="14859" max="14862" width="12.7109375" style="1" customWidth="1"/>
    <col min="14863" max="14863" width="14.7109375" style="1" customWidth="1"/>
    <col min="14864" max="15104" width="11.42578125" style="1"/>
    <col min="15105" max="15105" width="18.42578125" style="1" customWidth="1"/>
    <col min="15106" max="15113" width="12.7109375" style="1" customWidth="1"/>
    <col min="15114" max="15114" width="15" style="1" customWidth="1"/>
    <col min="15115" max="15118" width="12.7109375" style="1" customWidth="1"/>
    <col min="15119" max="15119" width="14.7109375" style="1" customWidth="1"/>
    <col min="15120" max="15360" width="11.42578125" style="1"/>
    <col min="15361" max="15361" width="18.42578125" style="1" customWidth="1"/>
    <col min="15362" max="15369" width="12.7109375" style="1" customWidth="1"/>
    <col min="15370" max="15370" width="15" style="1" customWidth="1"/>
    <col min="15371" max="15374" width="12.7109375" style="1" customWidth="1"/>
    <col min="15375" max="15375" width="14.7109375" style="1" customWidth="1"/>
    <col min="15376" max="15616" width="11.42578125" style="1"/>
    <col min="15617" max="15617" width="18.42578125" style="1" customWidth="1"/>
    <col min="15618" max="15625" width="12.7109375" style="1" customWidth="1"/>
    <col min="15626" max="15626" width="15" style="1" customWidth="1"/>
    <col min="15627" max="15630" width="12.7109375" style="1" customWidth="1"/>
    <col min="15631" max="15631" width="14.7109375" style="1" customWidth="1"/>
    <col min="15632" max="15872" width="11.42578125" style="1"/>
    <col min="15873" max="15873" width="18.42578125" style="1" customWidth="1"/>
    <col min="15874" max="15881" width="12.7109375" style="1" customWidth="1"/>
    <col min="15882" max="15882" width="15" style="1" customWidth="1"/>
    <col min="15883" max="15886" width="12.7109375" style="1" customWidth="1"/>
    <col min="15887" max="15887" width="14.7109375" style="1" customWidth="1"/>
    <col min="15888" max="16128" width="11.42578125" style="1"/>
    <col min="16129" max="16129" width="18.42578125" style="1" customWidth="1"/>
    <col min="16130" max="16137" width="12.7109375" style="1" customWidth="1"/>
    <col min="16138" max="16138" width="15" style="1" customWidth="1"/>
    <col min="16139" max="16142" width="12.7109375" style="1" customWidth="1"/>
    <col min="16143" max="16143" width="14.7109375" style="1" customWidth="1"/>
    <col min="16144" max="16384" width="11.42578125" style="1"/>
  </cols>
  <sheetData>
    <row r="1" spans="1:14" ht="16.5" thickBot="1">
      <c r="A1" s="2211"/>
      <c r="B1" s="2213" t="s">
        <v>1334</v>
      </c>
      <c r="C1" s="2213"/>
      <c r="D1" s="2213"/>
      <c r="E1" s="2213"/>
      <c r="F1" s="2213"/>
      <c r="G1" s="2213"/>
      <c r="H1" s="2213"/>
      <c r="I1" s="2213"/>
      <c r="J1" s="11"/>
      <c r="K1" s="11"/>
    </row>
    <row r="2" spans="1:14" ht="17.25" customHeight="1">
      <c r="A2" s="1282" t="s">
        <v>137</v>
      </c>
      <c r="B2" s="1276" t="s">
        <v>138</v>
      </c>
      <c r="C2" s="1276" t="s">
        <v>139</v>
      </c>
      <c r="D2" s="1276" t="s">
        <v>140</v>
      </c>
      <c r="E2" s="1276" t="s">
        <v>141</v>
      </c>
      <c r="F2" s="1276" t="s">
        <v>142</v>
      </c>
      <c r="G2" s="1276" t="s">
        <v>143</v>
      </c>
      <c r="H2" s="1276" t="s">
        <v>144</v>
      </c>
      <c r="I2" s="1276" t="s">
        <v>145</v>
      </c>
      <c r="J2" s="1276" t="s">
        <v>146</v>
      </c>
      <c r="K2" s="1276" t="s">
        <v>147</v>
      </c>
      <c r="L2" s="1276" t="s">
        <v>148</v>
      </c>
      <c r="M2" s="1276" t="s">
        <v>149</v>
      </c>
      <c r="N2" s="1281" t="s">
        <v>132</v>
      </c>
    </row>
    <row r="3" spans="1:14" ht="13.5" customHeight="1" thickBot="1">
      <c r="A3" s="1283" t="s">
        <v>37</v>
      </c>
      <c r="B3" s="2179"/>
      <c r="C3" s="2180"/>
      <c r="D3" s="2179"/>
      <c r="E3" s="2179"/>
      <c r="F3" s="2179"/>
      <c r="G3" s="2179"/>
      <c r="H3" s="2179"/>
      <c r="I3" s="2179"/>
      <c r="J3" s="2179"/>
      <c r="K3" s="2179"/>
      <c r="L3" s="2179"/>
      <c r="M3" s="2180"/>
      <c r="N3" s="2179"/>
    </row>
    <row r="4" spans="1:14" ht="21.95" customHeight="1" thickBot="1">
      <c r="A4" s="1280" t="s">
        <v>43</v>
      </c>
      <c r="B4" s="2308">
        <f>11296+5</f>
        <v>11301</v>
      </c>
      <c r="C4" s="2308">
        <f>11280+22</f>
        <v>11302</v>
      </c>
      <c r="D4" s="2308">
        <v>14427</v>
      </c>
      <c r="E4" s="2308">
        <v>11626</v>
      </c>
      <c r="F4" s="2308">
        <f>13871+15</f>
        <v>13886</v>
      </c>
      <c r="G4" s="2308">
        <f>13912+11</f>
        <v>13923</v>
      </c>
      <c r="H4" s="2308">
        <v>13155</v>
      </c>
      <c r="I4" s="2308">
        <f>10992+21</f>
        <v>11013</v>
      </c>
      <c r="J4" s="2308">
        <v>13670</v>
      </c>
      <c r="K4" s="2308">
        <f>10654+8</f>
        <v>10662</v>
      </c>
      <c r="L4" s="2308">
        <f>12122+9</f>
        <v>12131</v>
      </c>
      <c r="M4" s="2308">
        <f>14506+3</f>
        <v>14509</v>
      </c>
      <c r="N4" s="1278">
        <f t="shared" ref="N4:N28" si="0">SUM(B4:M4)</f>
        <v>151605</v>
      </c>
    </row>
    <row r="5" spans="1:14" ht="21.95" customHeight="1" thickBot="1">
      <c r="A5" s="1280" t="s">
        <v>46</v>
      </c>
      <c r="B5" s="2308">
        <v>3113</v>
      </c>
      <c r="C5" s="2308">
        <v>3211</v>
      </c>
      <c r="D5" s="2308">
        <v>3552</v>
      </c>
      <c r="E5" s="2308">
        <v>2961</v>
      </c>
      <c r="F5" s="2308">
        <v>3338</v>
      </c>
      <c r="G5" s="2308">
        <v>2823</v>
      </c>
      <c r="H5" s="2308">
        <v>2856</v>
      </c>
      <c r="I5" s="2308">
        <v>2179</v>
      </c>
      <c r="J5" s="2308">
        <v>3488</v>
      </c>
      <c r="K5" s="2308">
        <v>2623</v>
      </c>
      <c r="L5" s="2308">
        <v>3255</v>
      </c>
      <c r="M5" s="2308">
        <v>4108</v>
      </c>
      <c r="N5" s="1278">
        <f t="shared" si="0"/>
        <v>37507</v>
      </c>
    </row>
    <row r="6" spans="1:14" ht="21.95" customHeight="1" thickBot="1">
      <c r="A6" s="1280" t="s">
        <v>50</v>
      </c>
      <c r="B6" s="2308">
        <v>4692</v>
      </c>
      <c r="C6" s="2308">
        <v>4659</v>
      </c>
      <c r="D6" s="2308">
        <v>4927</v>
      </c>
      <c r="E6" s="2308">
        <v>4887</v>
      </c>
      <c r="F6" s="2308">
        <v>5016</v>
      </c>
      <c r="G6" s="2308">
        <v>5047</v>
      </c>
      <c r="H6" s="2308">
        <v>4428</v>
      </c>
      <c r="I6" s="2308">
        <v>3663</v>
      </c>
      <c r="J6" s="2308">
        <v>4409</v>
      </c>
      <c r="K6" s="2308">
        <v>4661</v>
      </c>
      <c r="L6" s="2308">
        <v>4603</v>
      </c>
      <c r="M6" s="2308">
        <v>5373</v>
      </c>
      <c r="N6" s="1278">
        <f t="shared" si="0"/>
        <v>56365</v>
      </c>
    </row>
    <row r="7" spans="1:14" ht="21.95" customHeight="1" thickBot="1">
      <c r="A7" s="1280" t="s">
        <v>54</v>
      </c>
      <c r="B7" s="2308">
        <v>2400</v>
      </c>
      <c r="C7" s="2308">
        <v>2325</v>
      </c>
      <c r="D7" s="2308">
        <v>2578</v>
      </c>
      <c r="E7" s="2308">
        <v>2554</v>
      </c>
      <c r="F7" s="2308">
        <v>2492</v>
      </c>
      <c r="G7" s="2308">
        <v>2404</v>
      </c>
      <c r="H7" s="2308">
        <v>2318</v>
      </c>
      <c r="I7" s="2308">
        <v>1735</v>
      </c>
      <c r="J7" s="2308">
        <v>2331</v>
      </c>
      <c r="K7" s="2308">
        <v>2412</v>
      </c>
      <c r="L7" s="2308">
        <v>2245</v>
      </c>
      <c r="M7" s="2308">
        <v>2817</v>
      </c>
      <c r="N7" s="1278">
        <f t="shared" si="0"/>
        <v>28611</v>
      </c>
    </row>
    <row r="8" spans="1:14" ht="21.95" customHeight="1" thickBot="1">
      <c r="A8" s="1280" t="s">
        <v>58</v>
      </c>
      <c r="B8" s="2308">
        <v>4959</v>
      </c>
      <c r="C8" s="2308">
        <v>4843</v>
      </c>
      <c r="D8" s="2308">
        <v>5249</v>
      </c>
      <c r="E8" s="2308">
        <v>5259</v>
      </c>
      <c r="F8" s="2308">
        <v>4924</v>
      </c>
      <c r="G8" s="2308">
        <v>4946</v>
      </c>
      <c r="H8" s="2308">
        <v>4651</v>
      </c>
      <c r="I8" s="2308">
        <v>3739</v>
      </c>
      <c r="J8" s="2308">
        <v>5526</v>
      </c>
      <c r="K8" s="2308">
        <v>4925</v>
      </c>
      <c r="L8" s="2308">
        <v>4656</v>
      </c>
      <c r="M8" s="2308">
        <v>5493</v>
      </c>
      <c r="N8" s="1278">
        <f t="shared" si="0"/>
        <v>59170</v>
      </c>
    </row>
    <row r="9" spans="1:14" ht="21.95" customHeight="1" thickBot="1">
      <c r="A9" s="1280" t="s">
        <v>62</v>
      </c>
      <c r="B9" s="2308">
        <v>672</v>
      </c>
      <c r="C9" s="2308">
        <v>654</v>
      </c>
      <c r="D9" s="2308">
        <v>684</v>
      </c>
      <c r="E9" s="2308">
        <v>662</v>
      </c>
      <c r="F9" s="2308">
        <v>616</v>
      </c>
      <c r="G9" s="2308">
        <v>580</v>
      </c>
      <c r="H9" s="2308">
        <v>513</v>
      </c>
      <c r="I9" s="2308">
        <v>414</v>
      </c>
      <c r="J9" s="2308">
        <v>620</v>
      </c>
      <c r="K9" s="2308">
        <v>479</v>
      </c>
      <c r="L9" s="2308">
        <v>488</v>
      </c>
      <c r="M9" s="2308">
        <v>574</v>
      </c>
      <c r="N9" s="1278">
        <f t="shared" si="0"/>
        <v>6956</v>
      </c>
    </row>
    <row r="10" spans="1:14" ht="21.95" customHeight="1" thickBot="1">
      <c r="A10" s="1280" t="s">
        <v>66</v>
      </c>
      <c r="B10" s="2308">
        <v>5545</v>
      </c>
      <c r="C10" s="2308">
        <v>5660</v>
      </c>
      <c r="D10" s="2308">
        <v>6156</v>
      </c>
      <c r="E10" s="2308">
        <v>6146</v>
      </c>
      <c r="F10" s="2308">
        <v>5489</v>
      </c>
      <c r="G10" s="2308">
        <v>5480</v>
      </c>
      <c r="H10" s="2308">
        <v>5236</v>
      </c>
      <c r="I10" s="2308">
        <v>4030</v>
      </c>
      <c r="J10" s="2308">
        <v>5709</v>
      </c>
      <c r="K10" s="2308">
        <v>5046</v>
      </c>
      <c r="L10" s="2308">
        <v>4746</v>
      </c>
      <c r="M10" s="2308">
        <v>5879</v>
      </c>
      <c r="N10" s="1278">
        <f t="shared" si="0"/>
        <v>65122</v>
      </c>
    </row>
    <row r="11" spans="1:14" ht="21.95" customHeight="1" thickBot="1">
      <c r="A11" s="1280" t="s">
        <v>70</v>
      </c>
      <c r="B11" s="2308">
        <v>2548</v>
      </c>
      <c r="C11" s="2308">
        <v>2311</v>
      </c>
      <c r="D11" s="2308">
        <v>2589</v>
      </c>
      <c r="E11" s="2308">
        <v>2608</v>
      </c>
      <c r="F11" s="2308">
        <v>2530</v>
      </c>
      <c r="G11" s="2308">
        <v>2333</v>
      </c>
      <c r="H11" s="2308">
        <v>2337</v>
      </c>
      <c r="I11" s="2308">
        <v>1844</v>
      </c>
      <c r="J11" s="2308">
        <v>2557</v>
      </c>
      <c r="K11" s="2308">
        <v>2420</v>
      </c>
      <c r="L11" s="2308">
        <v>2350</v>
      </c>
      <c r="M11" s="2308">
        <v>3255</v>
      </c>
      <c r="N11" s="1278">
        <f t="shared" si="0"/>
        <v>29682</v>
      </c>
    </row>
    <row r="12" spans="1:14" ht="21.95" customHeight="1" thickBot="1">
      <c r="A12" s="1280" t="s">
        <v>74</v>
      </c>
      <c r="B12" s="2308">
        <v>3383</v>
      </c>
      <c r="C12" s="2308">
        <v>3396</v>
      </c>
      <c r="D12" s="2308">
        <v>3628</v>
      </c>
      <c r="E12" s="2308">
        <v>3675</v>
      </c>
      <c r="F12" s="2308">
        <v>3673</v>
      </c>
      <c r="G12" s="2308">
        <v>3508</v>
      </c>
      <c r="H12" s="2308">
        <v>3173</v>
      </c>
      <c r="I12" s="2308">
        <v>2564</v>
      </c>
      <c r="J12" s="2308">
        <v>3693</v>
      </c>
      <c r="K12" s="2308">
        <v>3261</v>
      </c>
      <c r="L12" s="2308">
        <v>3052</v>
      </c>
      <c r="M12" s="2308">
        <v>3730</v>
      </c>
      <c r="N12" s="1278">
        <f t="shared" si="0"/>
        <v>40736</v>
      </c>
    </row>
    <row r="13" spans="1:14" ht="21.95" customHeight="1" thickBot="1">
      <c r="A13" s="1280" t="s">
        <v>78</v>
      </c>
      <c r="B13" s="2308">
        <v>1538</v>
      </c>
      <c r="C13" s="2308">
        <v>1527</v>
      </c>
      <c r="D13" s="2308">
        <v>1624</v>
      </c>
      <c r="E13" s="2308">
        <v>1436</v>
      </c>
      <c r="F13" s="2308">
        <v>1553</v>
      </c>
      <c r="G13" s="2308">
        <v>1429</v>
      </c>
      <c r="H13" s="2308">
        <v>1407</v>
      </c>
      <c r="I13" s="2308">
        <v>926</v>
      </c>
      <c r="J13" s="2308">
        <v>1544</v>
      </c>
      <c r="K13" s="2308">
        <v>1291</v>
      </c>
      <c r="L13" s="2308">
        <v>1291</v>
      </c>
      <c r="M13" s="2308">
        <v>1646</v>
      </c>
      <c r="N13" s="1278">
        <f t="shared" si="0"/>
        <v>17212</v>
      </c>
    </row>
    <row r="14" spans="1:14" ht="21.95" customHeight="1" thickBot="1">
      <c r="A14" s="1280" t="s">
        <v>82</v>
      </c>
      <c r="B14" s="2308">
        <v>1185</v>
      </c>
      <c r="C14" s="2308">
        <v>1196</v>
      </c>
      <c r="D14" s="2308">
        <v>1373</v>
      </c>
      <c r="E14" s="2308">
        <v>1280</v>
      </c>
      <c r="F14" s="2308">
        <v>1136</v>
      </c>
      <c r="G14" s="2308">
        <v>1159</v>
      </c>
      <c r="H14" s="2308">
        <v>1134</v>
      </c>
      <c r="I14" s="2308">
        <v>827</v>
      </c>
      <c r="J14" s="2308">
        <v>1130</v>
      </c>
      <c r="K14" s="2308">
        <v>959</v>
      </c>
      <c r="L14" s="2308">
        <v>1052</v>
      </c>
      <c r="M14" s="2308">
        <v>1210</v>
      </c>
      <c r="N14" s="1278">
        <f t="shared" si="0"/>
        <v>13641</v>
      </c>
    </row>
    <row r="15" spans="1:14" ht="21.95" customHeight="1" thickBot="1">
      <c r="A15" s="1280" t="s">
        <v>86</v>
      </c>
      <c r="B15" s="2308">
        <v>6122</v>
      </c>
      <c r="C15" s="2308">
        <v>6045</v>
      </c>
      <c r="D15" s="2308">
        <v>7290</v>
      </c>
      <c r="E15" s="2308">
        <v>6930</v>
      </c>
      <c r="F15" s="2308">
        <v>7004</v>
      </c>
      <c r="G15" s="2308">
        <v>6845</v>
      </c>
      <c r="H15" s="2308">
        <v>5807</v>
      </c>
      <c r="I15" s="2308">
        <v>4775</v>
      </c>
      <c r="J15" s="2308">
        <v>6365</v>
      </c>
      <c r="K15" s="2308">
        <v>6013</v>
      </c>
      <c r="L15" s="2308">
        <v>5508</v>
      </c>
      <c r="M15" s="2308">
        <v>6983</v>
      </c>
      <c r="N15" s="1278">
        <f t="shared" si="0"/>
        <v>75687</v>
      </c>
    </row>
    <row r="16" spans="1:14" ht="21.95" customHeight="1" thickBot="1">
      <c r="A16" s="1280" t="s">
        <v>89</v>
      </c>
      <c r="B16" s="2308">
        <v>3682</v>
      </c>
      <c r="C16" s="2308">
        <v>3739</v>
      </c>
      <c r="D16" s="2308">
        <v>4120</v>
      </c>
      <c r="E16" s="2308">
        <v>4074</v>
      </c>
      <c r="F16" s="2308">
        <v>3944</v>
      </c>
      <c r="G16" s="2308">
        <v>3742</v>
      </c>
      <c r="H16" s="2308">
        <v>4093</v>
      </c>
      <c r="I16" s="2308">
        <v>2767</v>
      </c>
      <c r="J16" s="2308">
        <v>2943</v>
      </c>
      <c r="K16" s="2308">
        <v>3815</v>
      </c>
      <c r="L16" s="2308">
        <v>3322</v>
      </c>
      <c r="M16" s="2308">
        <v>4170</v>
      </c>
      <c r="N16" s="1278">
        <f t="shared" si="0"/>
        <v>44411</v>
      </c>
    </row>
    <row r="17" spans="1:14" ht="21.95" customHeight="1" thickBot="1">
      <c r="A17" s="1280" t="s">
        <v>93</v>
      </c>
      <c r="B17" s="2308">
        <v>4581</v>
      </c>
      <c r="C17" s="2308">
        <v>4676</v>
      </c>
      <c r="D17" s="2308">
        <v>5034</v>
      </c>
      <c r="E17" s="2308">
        <v>5087</v>
      </c>
      <c r="F17" s="2308">
        <v>4986</v>
      </c>
      <c r="G17" s="2308">
        <v>4695</v>
      </c>
      <c r="H17" s="2308">
        <v>4260</v>
      </c>
      <c r="I17" s="2308">
        <v>3632</v>
      </c>
      <c r="J17" s="2308">
        <v>4939</v>
      </c>
      <c r="K17" s="2308">
        <v>5012</v>
      </c>
      <c r="L17" s="2308">
        <v>3972</v>
      </c>
      <c r="M17" s="2308">
        <v>4115</v>
      </c>
      <c r="N17" s="1278">
        <f t="shared" si="0"/>
        <v>54989</v>
      </c>
    </row>
    <row r="18" spans="1:14" ht="21.95" customHeight="1" thickBot="1">
      <c r="A18" s="1280" t="s">
        <v>97</v>
      </c>
      <c r="B18" s="2308">
        <v>3684</v>
      </c>
      <c r="C18" s="2308">
        <v>3876</v>
      </c>
      <c r="D18" s="2308">
        <v>4502</v>
      </c>
      <c r="E18" s="2308">
        <v>4112</v>
      </c>
      <c r="F18" s="2308">
        <v>4238</v>
      </c>
      <c r="G18" s="2308">
        <v>4014</v>
      </c>
      <c r="H18" s="2308">
        <v>3370</v>
      </c>
      <c r="I18" s="2308">
        <v>2850</v>
      </c>
      <c r="J18" s="2308">
        <v>3768</v>
      </c>
      <c r="K18" s="2308">
        <v>3501</v>
      </c>
      <c r="L18" s="2308">
        <v>3394</v>
      </c>
      <c r="M18" s="2308">
        <v>4049</v>
      </c>
      <c r="N18" s="1278">
        <f t="shared" si="0"/>
        <v>45358</v>
      </c>
    </row>
    <row r="19" spans="1:14" ht="21.95" customHeight="1" thickBot="1">
      <c r="A19" s="1280" t="s">
        <v>101</v>
      </c>
      <c r="B19" s="2308">
        <v>2895</v>
      </c>
      <c r="C19" s="2308">
        <v>2842</v>
      </c>
      <c r="D19" s="2308">
        <v>3138</v>
      </c>
      <c r="E19" s="2308">
        <v>3182</v>
      </c>
      <c r="F19" s="2308">
        <v>3093</v>
      </c>
      <c r="G19" s="2308">
        <v>2985</v>
      </c>
      <c r="H19" s="2308">
        <v>2610</v>
      </c>
      <c r="I19" s="2308">
        <v>2263</v>
      </c>
      <c r="J19" s="2308">
        <v>2520</v>
      </c>
      <c r="K19" s="2308">
        <v>2576</v>
      </c>
      <c r="L19" s="2308">
        <v>2336</v>
      </c>
      <c r="M19" s="2308">
        <v>2601</v>
      </c>
      <c r="N19" s="1278">
        <f t="shared" si="0"/>
        <v>33041</v>
      </c>
    </row>
    <row r="20" spans="1:14" ht="21.95" customHeight="1" thickBot="1">
      <c r="A20" s="1280" t="s">
        <v>104</v>
      </c>
      <c r="B20" s="2308">
        <v>2204</v>
      </c>
      <c r="C20" s="2308">
        <v>2024</v>
      </c>
      <c r="D20" s="2308">
        <v>2466</v>
      </c>
      <c r="E20" s="2308">
        <v>2369</v>
      </c>
      <c r="F20" s="2308">
        <v>2264</v>
      </c>
      <c r="G20" s="2308">
        <v>2272</v>
      </c>
      <c r="H20" s="2308">
        <v>2200</v>
      </c>
      <c r="I20" s="2308">
        <v>1777</v>
      </c>
      <c r="J20" s="2308">
        <v>1824</v>
      </c>
      <c r="K20" s="2308">
        <v>1865</v>
      </c>
      <c r="L20" s="2308">
        <v>2191</v>
      </c>
      <c r="M20" s="2308">
        <v>2480</v>
      </c>
      <c r="N20" s="1278">
        <f t="shared" si="0"/>
        <v>25936</v>
      </c>
    </row>
    <row r="21" spans="1:14" ht="21.95" customHeight="1" thickBot="1">
      <c r="A21" s="1280" t="s">
        <v>107</v>
      </c>
      <c r="B21" s="2308">
        <v>1162</v>
      </c>
      <c r="C21" s="2308">
        <v>1354</v>
      </c>
      <c r="D21" s="2308">
        <v>1616</v>
      </c>
      <c r="E21" s="2308">
        <v>1444</v>
      </c>
      <c r="F21" s="2308">
        <v>1427</v>
      </c>
      <c r="G21" s="2308">
        <v>1431</v>
      </c>
      <c r="H21" s="2308">
        <v>1358</v>
      </c>
      <c r="I21" s="2308">
        <v>1034</v>
      </c>
      <c r="J21" s="2308">
        <v>1491</v>
      </c>
      <c r="K21" s="2308">
        <v>1145</v>
      </c>
      <c r="L21" s="2308">
        <v>1159</v>
      </c>
      <c r="M21" s="2308">
        <v>1274</v>
      </c>
      <c r="N21" s="1278">
        <f t="shared" si="0"/>
        <v>15895</v>
      </c>
    </row>
    <row r="22" spans="1:14" ht="21.95" customHeight="1" thickBot="1">
      <c r="A22" s="1280" t="s">
        <v>111</v>
      </c>
      <c r="B22" s="2308">
        <v>3759</v>
      </c>
      <c r="C22" s="2308">
        <v>3403</v>
      </c>
      <c r="D22" s="2308">
        <v>3638</v>
      </c>
      <c r="E22" s="2308">
        <v>3892</v>
      </c>
      <c r="F22" s="2308">
        <v>3366</v>
      </c>
      <c r="G22" s="2308">
        <v>3397</v>
      </c>
      <c r="H22" s="2308">
        <v>3538</v>
      </c>
      <c r="I22" s="2308">
        <v>2692</v>
      </c>
      <c r="J22" s="2308">
        <v>3823</v>
      </c>
      <c r="K22" s="2308">
        <v>3230</v>
      </c>
      <c r="L22" s="2308">
        <v>3233</v>
      </c>
      <c r="M22" s="2308">
        <v>3886</v>
      </c>
      <c r="N22" s="1278">
        <f t="shared" si="0"/>
        <v>41857</v>
      </c>
    </row>
    <row r="23" spans="1:14" ht="21.95" customHeight="1" thickBot="1">
      <c r="A23" s="1280" t="s">
        <v>115</v>
      </c>
      <c r="B23" s="2308">
        <v>6917</v>
      </c>
      <c r="C23" s="2308">
        <v>6191</v>
      </c>
      <c r="D23" s="2308">
        <v>7416</v>
      </c>
      <c r="E23" s="2308">
        <v>7047</v>
      </c>
      <c r="F23" s="2308">
        <v>7573</v>
      </c>
      <c r="G23" s="2308">
        <v>7522</v>
      </c>
      <c r="H23" s="2308">
        <v>6693</v>
      </c>
      <c r="I23" s="2308">
        <v>5416</v>
      </c>
      <c r="J23" s="2308">
        <v>7671</v>
      </c>
      <c r="K23" s="2308">
        <v>6755</v>
      </c>
      <c r="L23" s="2308">
        <v>6514</v>
      </c>
      <c r="M23" s="2308">
        <v>8324</v>
      </c>
      <c r="N23" s="1278">
        <f t="shared" si="0"/>
        <v>84039</v>
      </c>
    </row>
    <row r="24" spans="1:14" ht="21.95" customHeight="1" thickBot="1">
      <c r="A24" s="1280" t="s">
        <v>118</v>
      </c>
      <c r="B24" s="2308">
        <v>1965</v>
      </c>
      <c r="C24" s="2308">
        <v>1639</v>
      </c>
      <c r="D24" s="2308">
        <v>1905</v>
      </c>
      <c r="E24" s="2308">
        <v>1914</v>
      </c>
      <c r="F24" s="2308">
        <v>1877</v>
      </c>
      <c r="G24" s="2308">
        <v>2076</v>
      </c>
      <c r="H24" s="2308">
        <v>1798</v>
      </c>
      <c r="I24" s="2308">
        <v>1627</v>
      </c>
      <c r="J24" s="2308">
        <v>2130</v>
      </c>
      <c r="K24" s="2308">
        <v>1561</v>
      </c>
      <c r="L24" s="2308">
        <v>1761</v>
      </c>
      <c r="M24" s="2308">
        <v>2240</v>
      </c>
      <c r="N24" s="1278">
        <f t="shared" si="0"/>
        <v>22493</v>
      </c>
    </row>
    <row r="25" spans="1:14" ht="21.95" customHeight="1" thickBot="1">
      <c r="A25" s="1280" t="s">
        <v>121</v>
      </c>
      <c r="B25" s="2308">
        <v>2058</v>
      </c>
      <c r="C25" s="2308">
        <v>2170</v>
      </c>
      <c r="D25" s="2308">
        <v>1883</v>
      </c>
      <c r="E25" s="2308">
        <v>2170</v>
      </c>
      <c r="F25" s="2308">
        <v>2188</v>
      </c>
      <c r="G25" s="2308">
        <v>2164</v>
      </c>
      <c r="H25" s="2308">
        <v>2215</v>
      </c>
      <c r="I25" s="2308">
        <v>1572</v>
      </c>
      <c r="J25" s="2308">
        <v>1518</v>
      </c>
      <c r="K25" s="2308">
        <v>1980</v>
      </c>
      <c r="L25" s="2308">
        <v>1680</v>
      </c>
      <c r="M25" s="2308">
        <v>2414</v>
      </c>
      <c r="N25" s="1278">
        <f t="shared" si="0"/>
        <v>24012</v>
      </c>
    </row>
    <row r="26" spans="1:14" ht="21.95" customHeight="1" thickBot="1">
      <c r="A26" s="1280" t="s">
        <v>125</v>
      </c>
      <c r="B26" s="2308">
        <v>584</v>
      </c>
      <c r="C26" s="2308">
        <v>626</v>
      </c>
      <c r="D26" s="2308">
        <v>696</v>
      </c>
      <c r="E26" s="2308">
        <v>710</v>
      </c>
      <c r="F26" s="2308">
        <v>820</v>
      </c>
      <c r="G26" s="2308">
        <v>776</v>
      </c>
      <c r="H26" s="2308">
        <v>842</v>
      </c>
      <c r="I26" s="2308">
        <v>540</v>
      </c>
      <c r="J26" s="2308">
        <v>535</v>
      </c>
      <c r="K26" s="2308">
        <v>556</v>
      </c>
      <c r="L26" s="2308">
        <v>532</v>
      </c>
      <c r="M26" s="2308">
        <v>768</v>
      </c>
      <c r="N26" s="1278">
        <f t="shared" si="0"/>
        <v>7985</v>
      </c>
    </row>
    <row r="27" spans="1:14" ht="21.95" customHeight="1" thickBot="1">
      <c r="A27" s="1280" t="s">
        <v>128</v>
      </c>
      <c r="B27" s="2308">
        <v>1198</v>
      </c>
      <c r="C27" s="2308">
        <v>1172</v>
      </c>
      <c r="D27" s="2308">
        <v>1281</v>
      </c>
      <c r="E27" s="2308">
        <v>1273</v>
      </c>
      <c r="F27" s="2308">
        <v>1346</v>
      </c>
      <c r="G27" s="2308">
        <v>1389</v>
      </c>
      <c r="H27" s="2308">
        <v>1662</v>
      </c>
      <c r="I27" s="2308">
        <v>1331</v>
      </c>
      <c r="J27" s="2308">
        <v>1462</v>
      </c>
      <c r="K27" s="2308">
        <v>982</v>
      </c>
      <c r="L27" s="2308">
        <v>804</v>
      </c>
      <c r="M27" s="2308">
        <v>1081</v>
      </c>
      <c r="N27" s="1278">
        <f t="shared" si="0"/>
        <v>14981</v>
      </c>
    </row>
    <row r="28" spans="1:14" ht="21.95" customHeight="1" thickBot="1">
      <c r="A28" s="1284" t="s">
        <v>132</v>
      </c>
      <c r="B28" s="1279">
        <f t="shared" ref="B28:M28" si="1">SUM(B4:B27)</f>
        <v>82147</v>
      </c>
      <c r="C28" s="1279">
        <f t="shared" si="1"/>
        <v>80841</v>
      </c>
      <c r="D28" s="1279">
        <f t="shared" si="1"/>
        <v>91772</v>
      </c>
      <c r="E28" s="1279">
        <f t="shared" si="1"/>
        <v>87298</v>
      </c>
      <c r="F28" s="1279">
        <f t="shared" si="1"/>
        <v>88779</v>
      </c>
      <c r="G28" s="1279">
        <f t="shared" si="1"/>
        <v>86940</v>
      </c>
      <c r="H28" s="1279">
        <f t="shared" si="1"/>
        <v>81654</v>
      </c>
      <c r="I28" s="1279">
        <f t="shared" si="1"/>
        <v>65210</v>
      </c>
      <c r="J28" s="1279">
        <f t="shared" si="1"/>
        <v>85666</v>
      </c>
      <c r="K28" s="1279">
        <f t="shared" si="1"/>
        <v>77730</v>
      </c>
      <c r="L28" s="1279">
        <f t="shared" si="1"/>
        <v>76275</v>
      </c>
      <c r="M28" s="1279">
        <f t="shared" si="1"/>
        <v>92979</v>
      </c>
      <c r="N28" s="1278">
        <f t="shared" si="0"/>
        <v>997291</v>
      </c>
    </row>
    <row r="29" spans="1:14">
      <c r="A29" s="2550" t="s">
        <v>152</v>
      </c>
      <c r="B29" s="2550"/>
      <c r="C29" s="2550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>
      <c r="C30" s="17"/>
      <c r="K30" s="18"/>
    </row>
  </sheetData>
  <mergeCells count="1">
    <mergeCell ref="A29:C29"/>
  </mergeCells>
  <phoneticPr fontId="128" type="noConversion"/>
  <printOptions horizontalCentered="1" verticalCentered="1"/>
  <pageMargins left="0" right="0" top="0" bottom="0.87" header="0.17" footer="0.84"/>
  <pageSetup paperSize="9" scale="85" orientation="landscape" verticalDpi="36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K33"/>
  <sheetViews>
    <sheetView view="pageLayout" topLeftCell="B4" workbookViewId="0">
      <selection activeCell="J26" sqref="I26:J28"/>
    </sheetView>
  </sheetViews>
  <sheetFormatPr baseColWidth="10" defaultRowHeight="15"/>
  <cols>
    <col min="1" max="1" width="8.42578125" customWidth="1"/>
    <col min="2" max="2" width="24.140625" customWidth="1"/>
    <col min="7" max="7" width="13.28515625" customWidth="1"/>
    <col min="8" max="8" width="12" customWidth="1"/>
    <col min="9" max="9" width="12.140625" customWidth="1"/>
    <col min="10" max="10" width="14.42578125" customWidth="1"/>
    <col min="11" max="11" width="16.42578125" customWidth="1"/>
  </cols>
  <sheetData>
    <row r="1" spans="1:11" s="929" customFormat="1" ht="39" customHeight="1">
      <c r="A1" s="2224">
        <v>136</v>
      </c>
    </row>
    <row r="2" spans="1:11" s="929" customFormat="1"/>
    <row r="3" spans="1:11" s="929" customFormat="1"/>
    <row r="4" spans="1:11" s="929" customFormat="1"/>
    <row r="5" spans="1:11" ht="21" customHeight="1">
      <c r="A5" s="2400" t="s">
        <v>1298</v>
      </c>
      <c r="B5" s="2400"/>
      <c r="C5" s="2400"/>
      <c r="D5" s="2400"/>
      <c r="E5" s="2400"/>
      <c r="F5" s="2400"/>
      <c r="G5" s="2400"/>
      <c r="H5" s="2400"/>
      <c r="I5" s="2400"/>
      <c r="J5" s="2400"/>
    </row>
    <row r="6" spans="1:11" ht="20.25">
      <c r="B6" s="1923"/>
    </row>
    <row r="7" spans="1:11" ht="12" customHeight="1" thickBot="1">
      <c r="B7" s="1924"/>
    </row>
    <row r="8" spans="1:11" ht="18.75">
      <c r="B8" s="2163" t="s">
        <v>1223</v>
      </c>
      <c r="C8" s="1928"/>
      <c r="D8" s="2394"/>
      <c r="E8" s="2395"/>
      <c r="F8" s="2396"/>
      <c r="G8" s="1928"/>
      <c r="H8" s="1928"/>
      <c r="I8" s="1928"/>
      <c r="J8" s="2402" t="s">
        <v>436</v>
      </c>
      <c r="K8" s="1928"/>
    </row>
    <row r="9" spans="1:11" ht="19.5" thickBot="1">
      <c r="B9" s="1927"/>
      <c r="C9" s="1929" t="s">
        <v>242</v>
      </c>
      <c r="D9" s="2397" t="s">
        <v>245</v>
      </c>
      <c r="E9" s="2398"/>
      <c r="F9" s="2399"/>
      <c r="G9" s="1929" t="s">
        <v>1225</v>
      </c>
      <c r="H9" s="1929" t="s">
        <v>246</v>
      </c>
      <c r="I9" s="1929" t="s">
        <v>247</v>
      </c>
      <c r="J9" s="2403"/>
      <c r="K9" s="1929" t="s">
        <v>1008</v>
      </c>
    </row>
    <row r="10" spans="1:11" ht="19.5" thickBot="1">
      <c r="B10" s="2164" t="s">
        <v>1224</v>
      </c>
      <c r="C10" s="1930"/>
      <c r="D10" s="1931" t="s">
        <v>1227</v>
      </c>
      <c r="E10" s="1931" t="s">
        <v>219</v>
      </c>
      <c r="F10" s="1931" t="s">
        <v>497</v>
      </c>
      <c r="G10" s="1931" t="s">
        <v>1226</v>
      </c>
      <c r="H10" s="1930"/>
      <c r="I10" s="1930"/>
      <c r="J10" s="2404"/>
      <c r="K10" s="1930"/>
    </row>
    <row r="11" spans="1:11" ht="18.75">
      <c r="B11" s="1932" t="s">
        <v>1228</v>
      </c>
      <c r="C11" s="2380">
        <v>1107</v>
      </c>
      <c r="D11" s="2380">
        <v>223</v>
      </c>
      <c r="E11" s="2380">
        <v>375</v>
      </c>
      <c r="F11" s="2380">
        <v>2</v>
      </c>
      <c r="G11" s="2380">
        <v>316</v>
      </c>
      <c r="H11" s="2380">
        <v>17</v>
      </c>
      <c r="I11" s="2380">
        <v>54</v>
      </c>
      <c r="J11" s="2380">
        <v>2</v>
      </c>
      <c r="K11" s="2389">
        <v>2096</v>
      </c>
    </row>
    <row r="12" spans="1:11" ht="18.75">
      <c r="B12" s="1932" t="s">
        <v>1229</v>
      </c>
      <c r="C12" s="2381"/>
      <c r="D12" s="2381"/>
      <c r="E12" s="2381"/>
      <c r="F12" s="2381"/>
      <c r="G12" s="2381"/>
      <c r="H12" s="2381"/>
      <c r="I12" s="2381"/>
      <c r="J12" s="2381"/>
      <c r="K12" s="2391"/>
    </row>
    <row r="13" spans="1:11" ht="9.75" customHeight="1" thickBot="1">
      <c r="B13" s="1933"/>
      <c r="C13" s="2382"/>
      <c r="D13" s="2382"/>
      <c r="E13" s="2382"/>
      <c r="F13" s="2382"/>
      <c r="G13" s="2382"/>
      <c r="H13" s="2382"/>
      <c r="I13" s="2382"/>
      <c r="J13" s="2382"/>
      <c r="K13" s="2390"/>
    </row>
    <row r="14" spans="1:11" ht="18.75" customHeight="1">
      <c r="B14" s="1932" t="s">
        <v>1230</v>
      </c>
      <c r="C14" s="2380">
        <v>1128</v>
      </c>
      <c r="D14" s="2380">
        <v>252</v>
      </c>
      <c r="E14" s="2380">
        <v>235</v>
      </c>
      <c r="F14" s="2380">
        <v>3</v>
      </c>
      <c r="G14" s="2380">
        <v>287</v>
      </c>
      <c r="H14" s="2380">
        <v>32</v>
      </c>
      <c r="I14" s="2380">
        <v>32</v>
      </c>
      <c r="J14" s="2380">
        <v>10</v>
      </c>
      <c r="K14" s="2389">
        <f>SUM(C14:J14)</f>
        <v>1979</v>
      </c>
    </row>
    <row r="15" spans="1:11" ht="18.75" customHeight="1">
      <c r="B15" s="1932" t="s">
        <v>1231</v>
      </c>
      <c r="C15" s="2381"/>
      <c r="D15" s="2381"/>
      <c r="E15" s="2381"/>
      <c r="F15" s="2381"/>
      <c r="G15" s="2381"/>
      <c r="H15" s="2381"/>
      <c r="I15" s="2381"/>
      <c r="J15" s="2381"/>
      <c r="K15" s="2391"/>
    </row>
    <row r="16" spans="1:11" ht="9.75" customHeight="1" thickBot="1">
      <c r="B16" s="1933"/>
      <c r="C16" s="2382"/>
      <c r="D16" s="2382"/>
      <c r="E16" s="2382"/>
      <c r="F16" s="2382"/>
      <c r="G16" s="2382"/>
      <c r="H16" s="2382"/>
      <c r="I16" s="2382"/>
      <c r="J16" s="2382"/>
      <c r="K16" s="2390"/>
    </row>
    <row r="17" spans="2:11" ht="18.75" customHeight="1">
      <c r="B17" s="1932" t="s">
        <v>1232</v>
      </c>
      <c r="C17" s="2380">
        <v>692</v>
      </c>
      <c r="D17" s="2380">
        <v>59</v>
      </c>
      <c r="E17" s="2380">
        <v>41</v>
      </c>
      <c r="F17" s="2380">
        <v>1</v>
      </c>
      <c r="G17" s="2380">
        <v>132</v>
      </c>
      <c r="H17" s="2380">
        <v>19</v>
      </c>
      <c r="I17" s="2380">
        <v>5</v>
      </c>
      <c r="J17" s="2380" t="s">
        <v>212</v>
      </c>
      <c r="K17" s="2389">
        <f>SUM(C17:J17)</f>
        <v>949</v>
      </c>
    </row>
    <row r="18" spans="2:11" ht="18.75" customHeight="1">
      <c r="B18" s="1932" t="s">
        <v>1233</v>
      </c>
      <c r="C18" s="2381"/>
      <c r="D18" s="2381"/>
      <c r="E18" s="2381"/>
      <c r="F18" s="2381"/>
      <c r="G18" s="2381"/>
      <c r="H18" s="2381"/>
      <c r="I18" s="2381"/>
      <c r="J18" s="2381"/>
      <c r="K18" s="2391"/>
    </row>
    <row r="19" spans="2:11" ht="9" customHeight="1" thickBot="1">
      <c r="B19" s="1933"/>
      <c r="C19" s="2382"/>
      <c r="D19" s="2382"/>
      <c r="E19" s="2382"/>
      <c r="F19" s="2382"/>
      <c r="G19" s="2382"/>
      <c r="H19" s="2382"/>
      <c r="I19" s="2382"/>
      <c r="J19" s="2382"/>
      <c r="K19" s="2390"/>
    </row>
    <row r="20" spans="2:11" ht="21.75" customHeight="1">
      <c r="B20" s="2380" t="s">
        <v>1234</v>
      </c>
      <c r="C20" s="2380">
        <v>326</v>
      </c>
      <c r="D20" s="2380" t="s">
        <v>212</v>
      </c>
      <c r="E20" s="2380">
        <v>32</v>
      </c>
      <c r="F20" s="2380" t="s">
        <v>212</v>
      </c>
      <c r="G20" s="2380">
        <v>29</v>
      </c>
      <c r="H20" s="2380">
        <v>12</v>
      </c>
      <c r="I20" s="2380">
        <v>1</v>
      </c>
      <c r="J20" s="2380">
        <v>1</v>
      </c>
      <c r="K20" s="2389">
        <f>SUM(C20:J20)</f>
        <v>401</v>
      </c>
    </row>
    <row r="21" spans="2:11" ht="15.75" customHeight="1" thickBot="1">
      <c r="B21" s="2382"/>
      <c r="C21" s="2382"/>
      <c r="D21" s="2382"/>
      <c r="E21" s="2382"/>
      <c r="F21" s="2382"/>
      <c r="G21" s="2382"/>
      <c r="H21" s="2382"/>
      <c r="I21" s="2382"/>
      <c r="J21" s="2382"/>
      <c r="K21" s="2390"/>
    </row>
    <row r="22" spans="2:11" ht="15" customHeight="1">
      <c r="B22" s="2384" t="s">
        <v>1235</v>
      </c>
      <c r="C22" s="2380">
        <v>52</v>
      </c>
      <c r="D22" s="2380">
        <v>4</v>
      </c>
      <c r="E22" s="2380">
        <v>10</v>
      </c>
      <c r="F22" s="2380" t="s">
        <v>212</v>
      </c>
      <c r="G22" s="2380">
        <v>31</v>
      </c>
      <c r="H22" s="2380" t="s">
        <v>212</v>
      </c>
      <c r="I22" s="2380" t="s">
        <v>212</v>
      </c>
      <c r="J22" s="2380" t="s">
        <v>212</v>
      </c>
      <c r="K22" s="2389">
        <f>SUM(C22:J22)</f>
        <v>97</v>
      </c>
    </row>
    <row r="23" spans="2:11" ht="15.75" customHeight="1" thickBot="1">
      <c r="B23" s="2385"/>
      <c r="C23" s="2382"/>
      <c r="D23" s="2382"/>
      <c r="E23" s="2382"/>
      <c r="F23" s="2382"/>
      <c r="G23" s="2382"/>
      <c r="H23" s="2382"/>
      <c r="I23" s="2382"/>
      <c r="J23" s="2382"/>
      <c r="K23" s="2390"/>
    </row>
    <row r="24" spans="2:11" ht="15" customHeight="1">
      <c r="B24" s="2384" t="s">
        <v>1236</v>
      </c>
      <c r="C24" s="2380">
        <v>935</v>
      </c>
      <c r="D24" s="2380">
        <v>178</v>
      </c>
      <c r="E24" s="2380">
        <v>246</v>
      </c>
      <c r="F24" s="2380">
        <v>3</v>
      </c>
      <c r="G24" s="2380">
        <v>452</v>
      </c>
      <c r="H24" s="2380">
        <v>63</v>
      </c>
      <c r="I24" s="2380">
        <v>26</v>
      </c>
      <c r="J24" s="2380">
        <v>3</v>
      </c>
      <c r="K24" s="2391">
        <f>SUM(C24:J24)</f>
        <v>1906</v>
      </c>
    </row>
    <row r="25" spans="2:11" ht="15.75" customHeight="1" thickBot="1">
      <c r="B25" s="2385"/>
      <c r="C25" s="2382"/>
      <c r="D25" s="2382"/>
      <c r="E25" s="2382"/>
      <c r="F25" s="2382"/>
      <c r="G25" s="2382"/>
      <c r="H25" s="2382"/>
      <c r="I25" s="2382"/>
      <c r="J25" s="2382"/>
      <c r="K25" s="2390"/>
    </row>
    <row r="26" spans="2:11" ht="15.75" customHeight="1">
      <c r="B26" s="1934"/>
      <c r="C26" s="2386">
        <v>4240</v>
      </c>
      <c r="D26" s="2386">
        <v>716</v>
      </c>
      <c r="E26" s="2386">
        <v>939</v>
      </c>
      <c r="F26" s="2386">
        <v>9</v>
      </c>
      <c r="G26" s="2386">
        <v>1247</v>
      </c>
      <c r="H26" s="2386">
        <v>143</v>
      </c>
      <c r="I26" s="2386">
        <v>118</v>
      </c>
      <c r="J26" s="2386">
        <v>16</v>
      </c>
      <c r="K26" s="2389">
        <f>SUM(C26:J26)</f>
        <v>7428</v>
      </c>
    </row>
    <row r="27" spans="2:11" ht="18.75" customHeight="1">
      <c r="B27" s="1935" t="s">
        <v>1237</v>
      </c>
      <c r="C27" s="2387"/>
      <c r="D27" s="2387"/>
      <c r="E27" s="2387"/>
      <c r="F27" s="2387"/>
      <c r="G27" s="2387"/>
      <c r="H27" s="2387"/>
      <c r="I27" s="2387"/>
      <c r="J27" s="2387"/>
      <c r="K27" s="2391"/>
    </row>
    <row r="28" spans="2:11" ht="16.5" customHeight="1" thickBot="1">
      <c r="B28" s="1936"/>
      <c r="C28" s="2388"/>
      <c r="D28" s="2388"/>
      <c r="E28" s="2388"/>
      <c r="F28" s="2388"/>
      <c r="G28" s="2388"/>
      <c r="H28" s="2388"/>
      <c r="I28" s="2388"/>
      <c r="J28" s="2388"/>
      <c r="K28" s="2390"/>
    </row>
    <row r="29" spans="2:11" ht="15.75">
      <c r="B29" s="1926" t="s">
        <v>1238</v>
      </c>
    </row>
    <row r="30" spans="2:11" ht="18.75">
      <c r="B30" s="1925" t="s">
        <v>1413</v>
      </c>
    </row>
    <row r="31" spans="2:11" ht="20.25">
      <c r="B31" s="1926" t="s">
        <v>1417</v>
      </c>
    </row>
    <row r="32" spans="2:11" ht="20.25">
      <c r="B32" s="2401" t="s">
        <v>1418</v>
      </c>
      <c r="C32" s="2401"/>
      <c r="D32" s="2401"/>
    </row>
    <row r="33" spans="2:2" ht="20.25">
      <c r="B33" s="1937"/>
    </row>
  </sheetData>
  <mergeCells count="71">
    <mergeCell ref="K22:K23"/>
    <mergeCell ref="B32:D32"/>
    <mergeCell ref="D8:F8"/>
    <mergeCell ref="D9:F9"/>
    <mergeCell ref="J8:J10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C14:C16"/>
    <mergeCell ref="D14:D16"/>
    <mergeCell ref="J14:J16"/>
    <mergeCell ref="K14:K16"/>
    <mergeCell ref="C17:C19"/>
    <mergeCell ref="D17:D19"/>
    <mergeCell ref="E17:E19"/>
    <mergeCell ref="F17:F19"/>
    <mergeCell ref="G17:G19"/>
    <mergeCell ref="H17:H19"/>
    <mergeCell ref="I17:I19"/>
    <mergeCell ref="J17:J19"/>
    <mergeCell ref="K17:K19"/>
    <mergeCell ref="E14:E16"/>
    <mergeCell ref="F14:F16"/>
    <mergeCell ref="G14:G16"/>
    <mergeCell ref="H14:H16"/>
    <mergeCell ref="I14:I16"/>
    <mergeCell ref="H20:H21"/>
    <mergeCell ref="I20:I21"/>
    <mergeCell ref="J20:J21"/>
    <mergeCell ref="K20:K21"/>
    <mergeCell ref="G20:G21"/>
    <mergeCell ref="B22:B23"/>
    <mergeCell ref="C22:C23"/>
    <mergeCell ref="D22:D23"/>
    <mergeCell ref="E22:E23"/>
    <mergeCell ref="F22:F23"/>
    <mergeCell ref="B20:B21"/>
    <mergeCell ref="C20:C21"/>
    <mergeCell ref="D20:D21"/>
    <mergeCell ref="E20:E21"/>
    <mergeCell ref="F20:F21"/>
    <mergeCell ref="J22:J23"/>
    <mergeCell ref="C24:C25"/>
    <mergeCell ref="D24:D25"/>
    <mergeCell ref="E24:E25"/>
    <mergeCell ref="F24:F25"/>
    <mergeCell ref="G24:G25"/>
    <mergeCell ref="H24:H25"/>
    <mergeCell ref="G22:G23"/>
    <mergeCell ref="B24:B25"/>
    <mergeCell ref="J26:J28"/>
    <mergeCell ref="K26:K28"/>
    <mergeCell ref="A5:J5"/>
    <mergeCell ref="I24:I25"/>
    <mergeCell ref="J24:J25"/>
    <mergeCell ref="K24:K25"/>
    <mergeCell ref="C26:C28"/>
    <mergeCell ref="D26:D28"/>
    <mergeCell ref="E26:E28"/>
    <mergeCell ref="F26:F28"/>
    <mergeCell ref="G26:G28"/>
    <mergeCell ref="H26:H28"/>
    <mergeCell ref="I26:I28"/>
    <mergeCell ref="H22:H23"/>
    <mergeCell ref="I22:I23"/>
  </mergeCells>
  <phoneticPr fontId="128" type="noConversion"/>
  <pageMargins left="0.70866141732283472" right="0.48" top="0.1125" bottom="0.41249999999999998" header="0.31496062992125984" footer="0.31496062992125984"/>
  <pageSetup paperSize="9" scale="90" orientation="landscape" r:id="rId1"/>
  <extLst>
    <ext xmlns:mx="http://schemas.microsoft.com/office/mac/excel/2008/main" uri="{64002731-A6B0-56B0-2670-7721B7C09600}">
      <mx:PLV Mode="1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N30"/>
  <sheetViews>
    <sheetView workbookViewId="0">
      <selection sqref="A1:N29"/>
    </sheetView>
  </sheetViews>
  <sheetFormatPr baseColWidth="10" defaultColWidth="11.42578125" defaultRowHeight="12.75"/>
  <cols>
    <col min="1" max="1" width="17.42578125" style="1" customWidth="1"/>
    <col min="2" max="13" width="11.28515625" style="1" customWidth="1"/>
    <col min="14" max="14" width="14.28515625" style="1" customWidth="1"/>
    <col min="15" max="15" width="14.7109375" style="1" customWidth="1"/>
    <col min="16" max="256" width="11.42578125" style="1"/>
    <col min="257" max="257" width="18.42578125" style="1" customWidth="1"/>
    <col min="258" max="265" width="12.7109375" style="1" customWidth="1"/>
    <col min="266" max="266" width="15" style="1" customWidth="1"/>
    <col min="267" max="270" width="12.7109375" style="1" customWidth="1"/>
    <col min="271" max="271" width="14.7109375" style="1" customWidth="1"/>
    <col min="272" max="512" width="11.42578125" style="1"/>
    <col min="513" max="513" width="18.42578125" style="1" customWidth="1"/>
    <col min="514" max="521" width="12.7109375" style="1" customWidth="1"/>
    <col min="522" max="522" width="15" style="1" customWidth="1"/>
    <col min="523" max="526" width="12.7109375" style="1" customWidth="1"/>
    <col min="527" max="527" width="14.7109375" style="1" customWidth="1"/>
    <col min="528" max="768" width="11.42578125" style="1"/>
    <col min="769" max="769" width="18.42578125" style="1" customWidth="1"/>
    <col min="770" max="777" width="12.7109375" style="1" customWidth="1"/>
    <col min="778" max="778" width="15" style="1" customWidth="1"/>
    <col min="779" max="782" width="12.7109375" style="1" customWidth="1"/>
    <col min="783" max="783" width="14.7109375" style="1" customWidth="1"/>
    <col min="784" max="1024" width="11.42578125" style="1"/>
    <col min="1025" max="1025" width="18.42578125" style="1" customWidth="1"/>
    <col min="1026" max="1033" width="12.7109375" style="1" customWidth="1"/>
    <col min="1034" max="1034" width="15" style="1" customWidth="1"/>
    <col min="1035" max="1038" width="12.7109375" style="1" customWidth="1"/>
    <col min="1039" max="1039" width="14.7109375" style="1" customWidth="1"/>
    <col min="1040" max="1280" width="11.42578125" style="1"/>
    <col min="1281" max="1281" width="18.42578125" style="1" customWidth="1"/>
    <col min="1282" max="1289" width="12.7109375" style="1" customWidth="1"/>
    <col min="1290" max="1290" width="15" style="1" customWidth="1"/>
    <col min="1291" max="1294" width="12.7109375" style="1" customWidth="1"/>
    <col min="1295" max="1295" width="14.7109375" style="1" customWidth="1"/>
    <col min="1296" max="1536" width="11.42578125" style="1"/>
    <col min="1537" max="1537" width="18.42578125" style="1" customWidth="1"/>
    <col min="1538" max="1545" width="12.7109375" style="1" customWidth="1"/>
    <col min="1546" max="1546" width="15" style="1" customWidth="1"/>
    <col min="1547" max="1550" width="12.7109375" style="1" customWidth="1"/>
    <col min="1551" max="1551" width="14.7109375" style="1" customWidth="1"/>
    <col min="1552" max="1792" width="11.42578125" style="1"/>
    <col min="1793" max="1793" width="18.42578125" style="1" customWidth="1"/>
    <col min="1794" max="1801" width="12.7109375" style="1" customWidth="1"/>
    <col min="1802" max="1802" width="15" style="1" customWidth="1"/>
    <col min="1803" max="1806" width="12.7109375" style="1" customWidth="1"/>
    <col min="1807" max="1807" width="14.7109375" style="1" customWidth="1"/>
    <col min="1808" max="2048" width="11.42578125" style="1"/>
    <col min="2049" max="2049" width="18.42578125" style="1" customWidth="1"/>
    <col min="2050" max="2057" width="12.7109375" style="1" customWidth="1"/>
    <col min="2058" max="2058" width="15" style="1" customWidth="1"/>
    <col min="2059" max="2062" width="12.7109375" style="1" customWidth="1"/>
    <col min="2063" max="2063" width="14.7109375" style="1" customWidth="1"/>
    <col min="2064" max="2304" width="11.42578125" style="1"/>
    <col min="2305" max="2305" width="18.42578125" style="1" customWidth="1"/>
    <col min="2306" max="2313" width="12.7109375" style="1" customWidth="1"/>
    <col min="2314" max="2314" width="15" style="1" customWidth="1"/>
    <col min="2315" max="2318" width="12.7109375" style="1" customWidth="1"/>
    <col min="2319" max="2319" width="14.7109375" style="1" customWidth="1"/>
    <col min="2320" max="2560" width="11.42578125" style="1"/>
    <col min="2561" max="2561" width="18.42578125" style="1" customWidth="1"/>
    <col min="2562" max="2569" width="12.7109375" style="1" customWidth="1"/>
    <col min="2570" max="2570" width="15" style="1" customWidth="1"/>
    <col min="2571" max="2574" width="12.7109375" style="1" customWidth="1"/>
    <col min="2575" max="2575" width="14.7109375" style="1" customWidth="1"/>
    <col min="2576" max="2816" width="11.42578125" style="1"/>
    <col min="2817" max="2817" width="18.42578125" style="1" customWidth="1"/>
    <col min="2818" max="2825" width="12.7109375" style="1" customWidth="1"/>
    <col min="2826" max="2826" width="15" style="1" customWidth="1"/>
    <col min="2827" max="2830" width="12.7109375" style="1" customWidth="1"/>
    <col min="2831" max="2831" width="14.7109375" style="1" customWidth="1"/>
    <col min="2832" max="3072" width="11.42578125" style="1"/>
    <col min="3073" max="3073" width="18.42578125" style="1" customWidth="1"/>
    <col min="3074" max="3081" width="12.7109375" style="1" customWidth="1"/>
    <col min="3082" max="3082" width="15" style="1" customWidth="1"/>
    <col min="3083" max="3086" width="12.7109375" style="1" customWidth="1"/>
    <col min="3087" max="3087" width="14.7109375" style="1" customWidth="1"/>
    <col min="3088" max="3328" width="11.42578125" style="1"/>
    <col min="3329" max="3329" width="18.42578125" style="1" customWidth="1"/>
    <col min="3330" max="3337" width="12.7109375" style="1" customWidth="1"/>
    <col min="3338" max="3338" width="15" style="1" customWidth="1"/>
    <col min="3339" max="3342" width="12.7109375" style="1" customWidth="1"/>
    <col min="3343" max="3343" width="14.7109375" style="1" customWidth="1"/>
    <col min="3344" max="3584" width="11.42578125" style="1"/>
    <col min="3585" max="3585" width="18.42578125" style="1" customWidth="1"/>
    <col min="3586" max="3593" width="12.7109375" style="1" customWidth="1"/>
    <col min="3594" max="3594" width="15" style="1" customWidth="1"/>
    <col min="3595" max="3598" width="12.7109375" style="1" customWidth="1"/>
    <col min="3599" max="3599" width="14.7109375" style="1" customWidth="1"/>
    <col min="3600" max="3840" width="11.42578125" style="1"/>
    <col min="3841" max="3841" width="18.42578125" style="1" customWidth="1"/>
    <col min="3842" max="3849" width="12.7109375" style="1" customWidth="1"/>
    <col min="3850" max="3850" width="15" style="1" customWidth="1"/>
    <col min="3851" max="3854" width="12.7109375" style="1" customWidth="1"/>
    <col min="3855" max="3855" width="14.7109375" style="1" customWidth="1"/>
    <col min="3856" max="4096" width="11.42578125" style="1"/>
    <col min="4097" max="4097" width="18.42578125" style="1" customWidth="1"/>
    <col min="4098" max="4105" width="12.7109375" style="1" customWidth="1"/>
    <col min="4106" max="4106" width="15" style="1" customWidth="1"/>
    <col min="4107" max="4110" width="12.7109375" style="1" customWidth="1"/>
    <col min="4111" max="4111" width="14.7109375" style="1" customWidth="1"/>
    <col min="4112" max="4352" width="11.42578125" style="1"/>
    <col min="4353" max="4353" width="18.42578125" style="1" customWidth="1"/>
    <col min="4354" max="4361" width="12.7109375" style="1" customWidth="1"/>
    <col min="4362" max="4362" width="15" style="1" customWidth="1"/>
    <col min="4363" max="4366" width="12.7109375" style="1" customWidth="1"/>
    <col min="4367" max="4367" width="14.7109375" style="1" customWidth="1"/>
    <col min="4368" max="4608" width="11.42578125" style="1"/>
    <col min="4609" max="4609" width="18.42578125" style="1" customWidth="1"/>
    <col min="4610" max="4617" width="12.7109375" style="1" customWidth="1"/>
    <col min="4618" max="4618" width="15" style="1" customWidth="1"/>
    <col min="4619" max="4622" width="12.7109375" style="1" customWidth="1"/>
    <col min="4623" max="4623" width="14.7109375" style="1" customWidth="1"/>
    <col min="4624" max="4864" width="11.42578125" style="1"/>
    <col min="4865" max="4865" width="18.42578125" style="1" customWidth="1"/>
    <col min="4866" max="4873" width="12.7109375" style="1" customWidth="1"/>
    <col min="4874" max="4874" width="15" style="1" customWidth="1"/>
    <col min="4875" max="4878" width="12.7109375" style="1" customWidth="1"/>
    <col min="4879" max="4879" width="14.7109375" style="1" customWidth="1"/>
    <col min="4880" max="5120" width="11.42578125" style="1"/>
    <col min="5121" max="5121" width="18.42578125" style="1" customWidth="1"/>
    <col min="5122" max="5129" width="12.7109375" style="1" customWidth="1"/>
    <col min="5130" max="5130" width="15" style="1" customWidth="1"/>
    <col min="5131" max="5134" width="12.7109375" style="1" customWidth="1"/>
    <col min="5135" max="5135" width="14.7109375" style="1" customWidth="1"/>
    <col min="5136" max="5376" width="11.42578125" style="1"/>
    <col min="5377" max="5377" width="18.42578125" style="1" customWidth="1"/>
    <col min="5378" max="5385" width="12.7109375" style="1" customWidth="1"/>
    <col min="5386" max="5386" width="15" style="1" customWidth="1"/>
    <col min="5387" max="5390" width="12.7109375" style="1" customWidth="1"/>
    <col min="5391" max="5391" width="14.7109375" style="1" customWidth="1"/>
    <col min="5392" max="5632" width="11.42578125" style="1"/>
    <col min="5633" max="5633" width="18.42578125" style="1" customWidth="1"/>
    <col min="5634" max="5641" width="12.7109375" style="1" customWidth="1"/>
    <col min="5642" max="5642" width="15" style="1" customWidth="1"/>
    <col min="5643" max="5646" width="12.7109375" style="1" customWidth="1"/>
    <col min="5647" max="5647" width="14.7109375" style="1" customWidth="1"/>
    <col min="5648" max="5888" width="11.42578125" style="1"/>
    <col min="5889" max="5889" width="18.42578125" style="1" customWidth="1"/>
    <col min="5890" max="5897" width="12.7109375" style="1" customWidth="1"/>
    <col min="5898" max="5898" width="15" style="1" customWidth="1"/>
    <col min="5899" max="5902" width="12.7109375" style="1" customWidth="1"/>
    <col min="5903" max="5903" width="14.7109375" style="1" customWidth="1"/>
    <col min="5904" max="6144" width="11.42578125" style="1"/>
    <col min="6145" max="6145" width="18.42578125" style="1" customWidth="1"/>
    <col min="6146" max="6153" width="12.7109375" style="1" customWidth="1"/>
    <col min="6154" max="6154" width="15" style="1" customWidth="1"/>
    <col min="6155" max="6158" width="12.7109375" style="1" customWidth="1"/>
    <col min="6159" max="6159" width="14.7109375" style="1" customWidth="1"/>
    <col min="6160" max="6400" width="11.42578125" style="1"/>
    <col min="6401" max="6401" width="18.42578125" style="1" customWidth="1"/>
    <col min="6402" max="6409" width="12.7109375" style="1" customWidth="1"/>
    <col min="6410" max="6410" width="15" style="1" customWidth="1"/>
    <col min="6411" max="6414" width="12.7109375" style="1" customWidth="1"/>
    <col min="6415" max="6415" width="14.7109375" style="1" customWidth="1"/>
    <col min="6416" max="6656" width="11.42578125" style="1"/>
    <col min="6657" max="6657" width="18.42578125" style="1" customWidth="1"/>
    <col min="6658" max="6665" width="12.7109375" style="1" customWidth="1"/>
    <col min="6666" max="6666" width="15" style="1" customWidth="1"/>
    <col min="6667" max="6670" width="12.7109375" style="1" customWidth="1"/>
    <col min="6671" max="6671" width="14.7109375" style="1" customWidth="1"/>
    <col min="6672" max="6912" width="11.42578125" style="1"/>
    <col min="6913" max="6913" width="18.42578125" style="1" customWidth="1"/>
    <col min="6914" max="6921" width="12.7109375" style="1" customWidth="1"/>
    <col min="6922" max="6922" width="15" style="1" customWidth="1"/>
    <col min="6923" max="6926" width="12.7109375" style="1" customWidth="1"/>
    <col min="6927" max="6927" width="14.7109375" style="1" customWidth="1"/>
    <col min="6928" max="7168" width="11.42578125" style="1"/>
    <col min="7169" max="7169" width="18.42578125" style="1" customWidth="1"/>
    <col min="7170" max="7177" width="12.7109375" style="1" customWidth="1"/>
    <col min="7178" max="7178" width="15" style="1" customWidth="1"/>
    <col min="7179" max="7182" width="12.7109375" style="1" customWidth="1"/>
    <col min="7183" max="7183" width="14.7109375" style="1" customWidth="1"/>
    <col min="7184" max="7424" width="11.42578125" style="1"/>
    <col min="7425" max="7425" width="18.42578125" style="1" customWidth="1"/>
    <col min="7426" max="7433" width="12.7109375" style="1" customWidth="1"/>
    <col min="7434" max="7434" width="15" style="1" customWidth="1"/>
    <col min="7435" max="7438" width="12.7109375" style="1" customWidth="1"/>
    <col min="7439" max="7439" width="14.7109375" style="1" customWidth="1"/>
    <col min="7440" max="7680" width="11.42578125" style="1"/>
    <col min="7681" max="7681" width="18.42578125" style="1" customWidth="1"/>
    <col min="7682" max="7689" width="12.7109375" style="1" customWidth="1"/>
    <col min="7690" max="7690" width="15" style="1" customWidth="1"/>
    <col min="7691" max="7694" width="12.7109375" style="1" customWidth="1"/>
    <col min="7695" max="7695" width="14.7109375" style="1" customWidth="1"/>
    <col min="7696" max="7936" width="11.42578125" style="1"/>
    <col min="7937" max="7937" width="18.42578125" style="1" customWidth="1"/>
    <col min="7938" max="7945" width="12.7109375" style="1" customWidth="1"/>
    <col min="7946" max="7946" width="15" style="1" customWidth="1"/>
    <col min="7947" max="7950" width="12.7109375" style="1" customWidth="1"/>
    <col min="7951" max="7951" width="14.7109375" style="1" customWidth="1"/>
    <col min="7952" max="8192" width="11.42578125" style="1"/>
    <col min="8193" max="8193" width="18.42578125" style="1" customWidth="1"/>
    <col min="8194" max="8201" width="12.7109375" style="1" customWidth="1"/>
    <col min="8202" max="8202" width="15" style="1" customWidth="1"/>
    <col min="8203" max="8206" width="12.7109375" style="1" customWidth="1"/>
    <col min="8207" max="8207" width="14.7109375" style="1" customWidth="1"/>
    <col min="8208" max="8448" width="11.42578125" style="1"/>
    <col min="8449" max="8449" width="18.42578125" style="1" customWidth="1"/>
    <col min="8450" max="8457" width="12.7109375" style="1" customWidth="1"/>
    <col min="8458" max="8458" width="15" style="1" customWidth="1"/>
    <col min="8459" max="8462" width="12.7109375" style="1" customWidth="1"/>
    <col min="8463" max="8463" width="14.7109375" style="1" customWidth="1"/>
    <col min="8464" max="8704" width="11.42578125" style="1"/>
    <col min="8705" max="8705" width="18.42578125" style="1" customWidth="1"/>
    <col min="8706" max="8713" width="12.7109375" style="1" customWidth="1"/>
    <col min="8714" max="8714" width="15" style="1" customWidth="1"/>
    <col min="8715" max="8718" width="12.7109375" style="1" customWidth="1"/>
    <col min="8719" max="8719" width="14.7109375" style="1" customWidth="1"/>
    <col min="8720" max="8960" width="11.42578125" style="1"/>
    <col min="8961" max="8961" width="18.42578125" style="1" customWidth="1"/>
    <col min="8962" max="8969" width="12.7109375" style="1" customWidth="1"/>
    <col min="8970" max="8970" width="15" style="1" customWidth="1"/>
    <col min="8971" max="8974" width="12.7109375" style="1" customWidth="1"/>
    <col min="8975" max="8975" width="14.7109375" style="1" customWidth="1"/>
    <col min="8976" max="9216" width="11.42578125" style="1"/>
    <col min="9217" max="9217" width="18.42578125" style="1" customWidth="1"/>
    <col min="9218" max="9225" width="12.7109375" style="1" customWidth="1"/>
    <col min="9226" max="9226" width="15" style="1" customWidth="1"/>
    <col min="9227" max="9230" width="12.7109375" style="1" customWidth="1"/>
    <col min="9231" max="9231" width="14.7109375" style="1" customWidth="1"/>
    <col min="9232" max="9472" width="11.42578125" style="1"/>
    <col min="9473" max="9473" width="18.42578125" style="1" customWidth="1"/>
    <col min="9474" max="9481" width="12.7109375" style="1" customWidth="1"/>
    <col min="9482" max="9482" width="15" style="1" customWidth="1"/>
    <col min="9483" max="9486" width="12.7109375" style="1" customWidth="1"/>
    <col min="9487" max="9487" width="14.7109375" style="1" customWidth="1"/>
    <col min="9488" max="9728" width="11.42578125" style="1"/>
    <col min="9729" max="9729" width="18.42578125" style="1" customWidth="1"/>
    <col min="9730" max="9737" width="12.7109375" style="1" customWidth="1"/>
    <col min="9738" max="9738" width="15" style="1" customWidth="1"/>
    <col min="9739" max="9742" width="12.7109375" style="1" customWidth="1"/>
    <col min="9743" max="9743" width="14.7109375" style="1" customWidth="1"/>
    <col min="9744" max="9984" width="11.42578125" style="1"/>
    <col min="9985" max="9985" width="18.42578125" style="1" customWidth="1"/>
    <col min="9986" max="9993" width="12.7109375" style="1" customWidth="1"/>
    <col min="9994" max="9994" width="15" style="1" customWidth="1"/>
    <col min="9995" max="9998" width="12.7109375" style="1" customWidth="1"/>
    <col min="9999" max="9999" width="14.7109375" style="1" customWidth="1"/>
    <col min="10000" max="10240" width="11.42578125" style="1"/>
    <col min="10241" max="10241" width="18.42578125" style="1" customWidth="1"/>
    <col min="10242" max="10249" width="12.7109375" style="1" customWidth="1"/>
    <col min="10250" max="10250" width="15" style="1" customWidth="1"/>
    <col min="10251" max="10254" width="12.7109375" style="1" customWidth="1"/>
    <col min="10255" max="10255" width="14.7109375" style="1" customWidth="1"/>
    <col min="10256" max="10496" width="11.42578125" style="1"/>
    <col min="10497" max="10497" width="18.42578125" style="1" customWidth="1"/>
    <col min="10498" max="10505" width="12.7109375" style="1" customWidth="1"/>
    <col min="10506" max="10506" width="15" style="1" customWidth="1"/>
    <col min="10507" max="10510" width="12.7109375" style="1" customWidth="1"/>
    <col min="10511" max="10511" width="14.7109375" style="1" customWidth="1"/>
    <col min="10512" max="10752" width="11.42578125" style="1"/>
    <col min="10753" max="10753" width="18.42578125" style="1" customWidth="1"/>
    <col min="10754" max="10761" width="12.7109375" style="1" customWidth="1"/>
    <col min="10762" max="10762" width="15" style="1" customWidth="1"/>
    <col min="10763" max="10766" width="12.7109375" style="1" customWidth="1"/>
    <col min="10767" max="10767" width="14.7109375" style="1" customWidth="1"/>
    <col min="10768" max="11008" width="11.42578125" style="1"/>
    <col min="11009" max="11009" width="18.42578125" style="1" customWidth="1"/>
    <col min="11010" max="11017" width="12.7109375" style="1" customWidth="1"/>
    <col min="11018" max="11018" width="15" style="1" customWidth="1"/>
    <col min="11019" max="11022" width="12.7109375" style="1" customWidth="1"/>
    <col min="11023" max="11023" width="14.7109375" style="1" customWidth="1"/>
    <col min="11024" max="11264" width="11.42578125" style="1"/>
    <col min="11265" max="11265" width="18.42578125" style="1" customWidth="1"/>
    <col min="11266" max="11273" width="12.7109375" style="1" customWidth="1"/>
    <col min="11274" max="11274" width="15" style="1" customWidth="1"/>
    <col min="11275" max="11278" width="12.7109375" style="1" customWidth="1"/>
    <col min="11279" max="11279" width="14.7109375" style="1" customWidth="1"/>
    <col min="11280" max="11520" width="11.42578125" style="1"/>
    <col min="11521" max="11521" width="18.42578125" style="1" customWidth="1"/>
    <col min="11522" max="11529" width="12.7109375" style="1" customWidth="1"/>
    <col min="11530" max="11530" width="15" style="1" customWidth="1"/>
    <col min="11531" max="11534" width="12.7109375" style="1" customWidth="1"/>
    <col min="11535" max="11535" width="14.7109375" style="1" customWidth="1"/>
    <col min="11536" max="11776" width="11.42578125" style="1"/>
    <col min="11777" max="11777" width="18.42578125" style="1" customWidth="1"/>
    <col min="11778" max="11785" width="12.7109375" style="1" customWidth="1"/>
    <col min="11786" max="11786" width="15" style="1" customWidth="1"/>
    <col min="11787" max="11790" width="12.7109375" style="1" customWidth="1"/>
    <col min="11791" max="11791" width="14.7109375" style="1" customWidth="1"/>
    <col min="11792" max="12032" width="11.42578125" style="1"/>
    <col min="12033" max="12033" width="18.42578125" style="1" customWidth="1"/>
    <col min="12034" max="12041" width="12.7109375" style="1" customWidth="1"/>
    <col min="12042" max="12042" width="15" style="1" customWidth="1"/>
    <col min="12043" max="12046" width="12.7109375" style="1" customWidth="1"/>
    <col min="12047" max="12047" width="14.7109375" style="1" customWidth="1"/>
    <col min="12048" max="12288" width="11.42578125" style="1"/>
    <col min="12289" max="12289" width="18.42578125" style="1" customWidth="1"/>
    <col min="12290" max="12297" width="12.7109375" style="1" customWidth="1"/>
    <col min="12298" max="12298" width="15" style="1" customWidth="1"/>
    <col min="12299" max="12302" width="12.7109375" style="1" customWidth="1"/>
    <col min="12303" max="12303" width="14.7109375" style="1" customWidth="1"/>
    <col min="12304" max="12544" width="11.42578125" style="1"/>
    <col min="12545" max="12545" width="18.42578125" style="1" customWidth="1"/>
    <col min="12546" max="12553" width="12.7109375" style="1" customWidth="1"/>
    <col min="12554" max="12554" width="15" style="1" customWidth="1"/>
    <col min="12555" max="12558" width="12.7109375" style="1" customWidth="1"/>
    <col min="12559" max="12559" width="14.7109375" style="1" customWidth="1"/>
    <col min="12560" max="12800" width="11.42578125" style="1"/>
    <col min="12801" max="12801" width="18.42578125" style="1" customWidth="1"/>
    <col min="12802" max="12809" width="12.7109375" style="1" customWidth="1"/>
    <col min="12810" max="12810" width="15" style="1" customWidth="1"/>
    <col min="12811" max="12814" width="12.7109375" style="1" customWidth="1"/>
    <col min="12815" max="12815" width="14.7109375" style="1" customWidth="1"/>
    <col min="12816" max="13056" width="11.42578125" style="1"/>
    <col min="13057" max="13057" width="18.42578125" style="1" customWidth="1"/>
    <col min="13058" max="13065" width="12.7109375" style="1" customWidth="1"/>
    <col min="13066" max="13066" width="15" style="1" customWidth="1"/>
    <col min="13067" max="13070" width="12.7109375" style="1" customWidth="1"/>
    <col min="13071" max="13071" width="14.7109375" style="1" customWidth="1"/>
    <col min="13072" max="13312" width="11.42578125" style="1"/>
    <col min="13313" max="13313" width="18.42578125" style="1" customWidth="1"/>
    <col min="13314" max="13321" width="12.7109375" style="1" customWidth="1"/>
    <col min="13322" max="13322" width="15" style="1" customWidth="1"/>
    <col min="13323" max="13326" width="12.7109375" style="1" customWidth="1"/>
    <col min="13327" max="13327" width="14.7109375" style="1" customWidth="1"/>
    <col min="13328" max="13568" width="11.42578125" style="1"/>
    <col min="13569" max="13569" width="18.42578125" style="1" customWidth="1"/>
    <col min="13570" max="13577" width="12.7109375" style="1" customWidth="1"/>
    <col min="13578" max="13578" width="15" style="1" customWidth="1"/>
    <col min="13579" max="13582" width="12.7109375" style="1" customWidth="1"/>
    <col min="13583" max="13583" width="14.7109375" style="1" customWidth="1"/>
    <col min="13584" max="13824" width="11.42578125" style="1"/>
    <col min="13825" max="13825" width="18.42578125" style="1" customWidth="1"/>
    <col min="13826" max="13833" width="12.7109375" style="1" customWidth="1"/>
    <col min="13834" max="13834" width="15" style="1" customWidth="1"/>
    <col min="13835" max="13838" width="12.7109375" style="1" customWidth="1"/>
    <col min="13839" max="13839" width="14.7109375" style="1" customWidth="1"/>
    <col min="13840" max="14080" width="11.42578125" style="1"/>
    <col min="14081" max="14081" width="18.42578125" style="1" customWidth="1"/>
    <col min="14082" max="14089" width="12.7109375" style="1" customWidth="1"/>
    <col min="14090" max="14090" width="15" style="1" customWidth="1"/>
    <col min="14091" max="14094" width="12.7109375" style="1" customWidth="1"/>
    <col min="14095" max="14095" width="14.7109375" style="1" customWidth="1"/>
    <col min="14096" max="14336" width="11.42578125" style="1"/>
    <col min="14337" max="14337" width="18.42578125" style="1" customWidth="1"/>
    <col min="14338" max="14345" width="12.7109375" style="1" customWidth="1"/>
    <col min="14346" max="14346" width="15" style="1" customWidth="1"/>
    <col min="14347" max="14350" width="12.7109375" style="1" customWidth="1"/>
    <col min="14351" max="14351" width="14.7109375" style="1" customWidth="1"/>
    <col min="14352" max="14592" width="11.42578125" style="1"/>
    <col min="14593" max="14593" width="18.42578125" style="1" customWidth="1"/>
    <col min="14594" max="14601" width="12.7109375" style="1" customWidth="1"/>
    <col min="14602" max="14602" width="15" style="1" customWidth="1"/>
    <col min="14603" max="14606" width="12.7109375" style="1" customWidth="1"/>
    <col min="14607" max="14607" width="14.7109375" style="1" customWidth="1"/>
    <col min="14608" max="14848" width="11.42578125" style="1"/>
    <col min="14849" max="14849" width="18.42578125" style="1" customWidth="1"/>
    <col min="14850" max="14857" width="12.7109375" style="1" customWidth="1"/>
    <col min="14858" max="14858" width="15" style="1" customWidth="1"/>
    <col min="14859" max="14862" width="12.7109375" style="1" customWidth="1"/>
    <col min="14863" max="14863" width="14.7109375" style="1" customWidth="1"/>
    <col min="14864" max="15104" width="11.42578125" style="1"/>
    <col min="15105" max="15105" width="18.42578125" style="1" customWidth="1"/>
    <col min="15106" max="15113" width="12.7109375" style="1" customWidth="1"/>
    <col min="15114" max="15114" width="15" style="1" customWidth="1"/>
    <col min="15115" max="15118" width="12.7109375" style="1" customWidth="1"/>
    <col min="15119" max="15119" width="14.7109375" style="1" customWidth="1"/>
    <col min="15120" max="15360" width="11.42578125" style="1"/>
    <col min="15361" max="15361" width="18.42578125" style="1" customWidth="1"/>
    <col min="15362" max="15369" width="12.7109375" style="1" customWidth="1"/>
    <col min="15370" max="15370" width="15" style="1" customWidth="1"/>
    <col min="15371" max="15374" width="12.7109375" style="1" customWidth="1"/>
    <col min="15375" max="15375" width="14.7109375" style="1" customWidth="1"/>
    <col min="15376" max="15616" width="11.42578125" style="1"/>
    <col min="15617" max="15617" width="18.42578125" style="1" customWidth="1"/>
    <col min="15618" max="15625" width="12.7109375" style="1" customWidth="1"/>
    <col min="15626" max="15626" width="15" style="1" customWidth="1"/>
    <col min="15627" max="15630" width="12.7109375" style="1" customWidth="1"/>
    <col min="15631" max="15631" width="14.7109375" style="1" customWidth="1"/>
    <col min="15632" max="15872" width="11.42578125" style="1"/>
    <col min="15873" max="15873" width="18.42578125" style="1" customWidth="1"/>
    <col min="15874" max="15881" width="12.7109375" style="1" customWidth="1"/>
    <col min="15882" max="15882" width="15" style="1" customWidth="1"/>
    <col min="15883" max="15886" width="12.7109375" style="1" customWidth="1"/>
    <col min="15887" max="15887" width="14.7109375" style="1" customWidth="1"/>
    <col min="15888" max="16128" width="11.42578125" style="1"/>
    <col min="16129" max="16129" width="18.42578125" style="1" customWidth="1"/>
    <col min="16130" max="16137" width="12.7109375" style="1" customWidth="1"/>
    <col min="16138" max="16138" width="15" style="1" customWidth="1"/>
    <col min="16139" max="16142" width="12.7109375" style="1" customWidth="1"/>
    <col min="16143" max="16143" width="14.7109375" style="1" customWidth="1"/>
    <col min="16144" max="16384" width="11.42578125" style="1"/>
  </cols>
  <sheetData>
    <row r="1" spans="1:14" ht="16.5" thickBot="1">
      <c r="A1" s="2211"/>
      <c r="B1" s="2213" t="s">
        <v>1361</v>
      </c>
      <c r="C1" s="2213"/>
      <c r="D1" s="2213"/>
      <c r="E1" s="2213"/>
      <c r="F1" s="2213"/>
      <c r="G1" s="2213"/>
      <c r="H1" s="2213"/>
      <c r="I1" s="2213"/>
      <c r="J1" s="11"/>
      <c r="K1" s="11"/>
    </row>
    <row r="2" spans="1:14" ht="17.25" customHeight="1">
      <c r="A2" s="1282" t="s">
        <v>137</v>
      </c>
      <c r="B2" s="1276" t="s">
        <v>138</v>
      </c>
      <c r="C2" s="1276" t="s">
        <v>139</v>
      </c>
      <c r="D2" s="1276" t="s">
        <v>140</v>
      </c>
      <c r="E2" s="1276" t="s">
        <v>141</v>
      </c>
      <c r="F2" s="1276" t="s">
        <v>142</v>
      </c>
      <c r="G2" s="1276" t="s">
        <v>143</v>
      </c>
      <c r="H2" s="1276" t="s">
        <v>144</v>
      </c>
      <c r="I2" s="1276" t="s">
        <v>145</v>
      </c>
      <c r="J2" s="1276" t="s">
        <v>146</v>
      </c>
      <c r="K2" s="1276" t="s">
        <v>147</v>
      </c>
      <c r="L2" s="1276" t="s">
        <v>148</v>
      </c>
      <c r="M2" s="1276" t="s">
        <v>149</v>
      </c>
      <c r="N2" s="1281" t="s">
        <v>132</v>
      </c>
    </row>
    <row r="3" spans="1:14" ht="13.5" customHeight="1" thickBot="1">
      <c r="A3" s="1283" t="s">
        <v>37</v>
      </c>
      <c r="B3" s="2179"/>
      <c r="C3" s="2180"/>
      <c r="D3" s="2179"/>
      <c r="E3" s="2179"/>
      <c r="F3" s="2179"/>
      <c r="G3" s="2179"/>
      <c r="H3" s="2179"/>
      <c r="I3" s="2179"/>
      <c r="J3" s="2179"/>
      <c r="K3" s="2179"/>
      <c r="L3" s="2179"/>
      <c r="M3" s="2180"/>
      <c r="N3" s="2179"/>
    </row>
    <row r="4" spans="1:14" ht="21.95" customHeight="1" thickBot="1">
      <c r="A4" s="1280" t="s">
        <v>43</v>
      </c>
      <c r="B4" s="1277">
        <v>14142</v>
      </c>
      <c r="C4" s="1277">
        <v>8015</v>
      </c>
      <c r="D4" s="1277">
        <v>14045</v>
      </c>
      <c r="E4" s="1277">
        <v>14238</v>
      </c>
      <c r="F4" s="1277">
        <v>13771</v>
      </c>
      <c r="G4" s="1277">
        <v>12240</v>
      </c>
      <c r="H4" s="1277">
        <v>14997</v>
      </c>
      <c r="I4" s="1277">
        <v>13329</v>
      </c>
      <c r="J4" s="1277">
        <v>11358</v>
      </c>
      <c r="K4" s="1277">
        <v>11863</v>
      </c>
      <c r="L4" s="1277">
        <v>13789</v>
      </c>
      <c r="M4" s="1277">
        <v>13027</v>
      </c>
      <c r="N4" s="1278">
        <f t="shared" ref="N4:N28" si="0">SUM(B4:M4)</f>
        <v>154814</v>
      </c>
    </row>
    <row r="5" spans="1:14" ht="21.95" customHeight="1" thickBot="1">
      <c r="A5" s="1280" t="s">
        <v>46</v>
      </c>
      <c r="B5" s="1277">
        <v>2571</v>
      </c>
      <c r="C5" s="1277">
        <v>2082</v>
      </c>
      <c r="D5" s="1277">
        <v>2494</v>
      </c>
      <c r="E5" s="1277">
        <v>2886</v>
      </c>
      <c r="F5" s="1277">
        <v>2677</v>
      </c>
      <c r="G5" s="1277">
        <v>2639</v>
      </c>
      <c r="H5" s="1277">
        <v>2674</v>
      </c>
      <c r="I5" s="1277">
        <v>2394</v>
      </c>
      <c r="J5" s="1277">
        <v>3062</v>
      </c>
      <c r="K5" s="1277">
        <v>3010</v>
      </c>
      <c r="L5" s="1277">
        <v>3039</v>
      </c>
      <c r="M5" s="1277">
        <v>3511</v>
      </c>
      <c r="N5" s="1278">
        <f t="shared" si="0"/>
        <v>33039</v>
      </c>
    </row>
    <row r="6" spans="1:14" ht="21.95" customHeight="1" thickBot="1">
      <c r="A6" s="1280" t="s">
        <v>50</v>
      </c>
      <c r="B6" s="1277">
        <v>4878</v>
      </c>
      <c r="C6" s="1277">
        <v>2658</v>
      </c>
      <c r="D6" s="1277">
        <v>4817</v>
      </c>
      <c r="E6" s="1277">
        <v>4775</v>
      </c>
      <c r="F6" s="1277">
        <v>4750</v>
      </c>
      <c r="G6" s="1277">
        <v>4258</v>
      </c>
      <c r="H6" s="1277">
        <v>4958</v>
      </c>
      <c r="I6" s="1277">
        <v>3852</v>
      </c>
      <c r="J6" s="1277">
        <v>4488</v>
      </c>
      <c r="K6" s="1277">
        <v>4757</v>
      </c>
      <c r="L6" s="1277">
        <v>4714</v>
      </c>
      <c r="M6" s="1277">
        <v>5315</v>
      </c>
      <c r="N6" s="1278">
        <f t="shared" si="0"/>
        <v>54220</v>
      </c>
    </row>
    <row r="7" spans="1:14" ht="21.95" customHeight="1" thickBot="1">
      <c r="A7" s="1280" t="s">
        <v>54</v>
      </c>
      <c r="B7" s="1277">
        <v>2429</v>
      </c>
      <c r="C7" s="1277">
        <v>1002</v>
      </c>
      <c r="D7" s="1277">
        <v>2300</v>
      </c>
      <c r="E7" s="1277">
        <v>2479</v>
      </c>
      <c r="F7" s="1277">
        <v>2459</v>
      </c>
      <c r="G7" s="1277">
        <v>2195</v>
      </c>
      <c r="H7" s="1277">
        <v>2488</v>
      </c>
      <c r="I7" s="1277">
        <v>2050</v>
      </c>
      <c r="J7" s="1277">
        <v>2400</v>
      </c>
      <c r="K7" s="1277">
        <v>2168</v>
      </c>
      <c r="L7" s="1277">
        <v>2303</v>
      </c>
      <c r="M7" s="1277">
        <v>2793</v>
      </c>
      <c r="N7" s="1278">
        <f t="shared" si="0"/>
        <v>27066</v>
      </c>
    </row>
    <row r="8" spans="1:14" ht="21.95" customHeight="1" thickBot="1">
      <c r="A8" s="1280" t="s">
        <v>58</v>
      </c>
      <c r="B8" s="1277">
        <v>4890</v>
      </c>
      <c r="C8" s="1277">
        <v>3085</v>
      </c>
      <c r="D8" s="1277">
        <v>4760</v>
      </c>
      <c r="E8" s="1277">
        <v>4969</v>
      </c>
      <c r="F8" s="1277">
        <v>4923</v>
      </c>
      <c r="G8" s="1277">
        <v>4438</v>
      </c>
      <c r="H8" s="1277">
        <v>4940</v>
      </c>
      <c r="I8" s="1277">
        <v>4123</v>
      </c>
      <c r="J8" s="1277">
        <v>4607</v>
      </c>
      <c r="K8" s="1277">
        <v>5834</v>
      </c>
      <c r="L8" s="1277">
        <v>4962</v>
      </c>
      <c r="M8" s="1277">
        <v>5655</v>
      </c>
      <c r="N8" s="1278">
        <f t="shared" si="0"/>
        <v>57186</v>
      </c>
    </row>
    <row r="9" spans="1:14" ht="21.95" customHeight="1" thickBot="1">
      <c r="A9" s="1280" t="s">
        <v>62</v>
      </c>
      <c r="B9" s="1277">
        <v>663</v>
      </c>
      <c r="C9" s="1277">
        <v>371</v>
      </c>
      <c r="D9" s="1277">
        <v>585</v>
      </c>
      <c r="E9" s="1277">
        <v>665</v>
      </c>
      <c r="F9" s="1277">
        <v>624</v>
      </c>
      <c r="G9" s="1277">
        <v>518</v>
      </c>
      <c r="H9" s="1277">
        <v>577</v>
      </c>
      <c r="I9" s="1277">
        <v>520</v>
      </c>
      <c r="J9" s="1277">
        <v>641</v>
      </c>
      <c r="K9" s="1277">
        <v>551</v>
      </c>
      <c r="L9" s="1277">
        <v>630</v>
      </c>
      <c r="M9" s="1277">
        <v>649</v>
      </c>
      <c r="N9" s="1278">
        <f t="shared" si="0"/>
        <v>6994</v>
      </c>
    </row>
    <row r="10" spans="1:14" ht="21.95" customHeight="1" thickBot="1">
      <c r="A10" s="1280" t="s">
        <v>66</v>
      </c>
      <c r="B10" s="1277">
        <v>5727</v>
      </c>
      <c r="C10" s="1277">
        <v>4150</v>
      </c>
      <c r="D10" s="1277">
        <v>5376</v>
      </c>
      <c r="E10" s="1277">
        <v>5843</v>
      </c>
      <c r="F10" s="1277">
        <v>5689</v>
      </c>
      <c r="G10" s="1277">
        <v>5160</v>
      </c>
      <c r="H10" s="1277">
        <v>5859</v>
      </c>
      <c r="I10" s="1277">
        <v>4717</v>
      </c>
      <c r="J10" s="1277">
        <v>5556</v>
      </c>
      <c r="K10" s="1277">
        <v>6045</v>
      </c>
      <c r="L10" s="1277">
        <v>5563</v>
      </c>
      <c r="M10" s="1277">
        <v>6127</v>
      </c>
      <c r="N10" s="1278">
        <f t="shared" si="0"/>
        <v>65812</v>
      </c>
    </row>
    <row r="11" spans="1:14" ht="21.95" customHeight="1" thickBot="1">
      <c r="A11" s="1280" t="s">
        <v>70</v>
      </c>
      <c r="B11" s="1277">
        <v>2415</v>
      </c>
      <c r="C11" s="1277">
        <v>1321</v>
      </c>
      <c r="D11" s="1277">
        <v>2378</v>
      </c>
      <c r="E11" s="1277">
        <v>2478</v>
      </c>
      <c r="F11" s="1277">
        <v>2320</v>
      </c>
      <c r="G11" s="1277">
        <v>2030</v>
      </c>
      <c r="H11" s="1277">
        <v>2492</v>
      </c>
      <c r="I11" s="1277">
        <v>2249</v>
      </c>
      <c r="J11" s="1277">
        <v>2275</v>
      </c>
      <c r="K11" s="1277">
        <v>2652</v>
      </c>
      <c r="L11" s="1277">
        <v>2348</v>
      </c>
      <c r="M11" s="1277">
        <v>2878</v>
      </c>
      <c r="N11" s="1278">
        <f t="shared" si="0"/>
        <v>27836</v>
      </c>
    </row>
    <row r="12" spans="1:14" ht="21.95" customHeight="1" thickBot="1">
      <c r="A12" s="1280" t="s">
        <v>74</v>
      </c>
      <c r="B12" s="1277">
        <v>3072</v>
      </c>
      <c r="C12" s="1277">
        <v>1530</v>
      </c>
      <c r="D12" s="1277">
        <v>3478</v>
      </c>
      <c r="E12" s="1277">
        <v>3693</v>
      </c>
      <c r="F12" s="1277">
        <v>3468</v>
      </c>
      <c r="G12" s="1277">
        <v>2826</v>
      </c>
      <c r="H12" s="1277">
        <v>3256</v>
      </c>
      <c r="I12" s="1277">
        <v>2831</v>
      </c>
      <c r="J12" s="1277">
        <v>3391</v>
      </c>
      <c r="K12" s="1277">
        <v>3725</v>
      </c>
      <c r="L12" s="1277">
        <v>3122</v>
      </c>
      <c r="M12" s="1277">
        <v>3803</v>
      </c>
      <c r="N12" s="1278">
        <f t="shared" si="0"/>
        <v>38195</v>
      </c>
    </row>
    <row r="13" spans="1:14" ht="21.95" customHeight="1" thickBot="1">
      <c r="A13" s="1280" t="s">
        <v>78</v>
      </c>
      <c r="B13" s="1277">
        <v>1606</v>
      </c>
      <c r="C13" s="1277">
        <v>1139</v>
      </c>
      <c r="D13" s="1277">
        <v>1367</v>
      </c>
      <c r="E13" s="1277">
        <v>1540</v>
      </c>
      <c r="F13" s="1277">
        <v>1464</v>
      </c>
      <c r="G13" s="1277">
        <v>1316</v>
      </c>
      <c r="H13" s="1277">
        <v>1511</v>
      </c>
      <c r="I13" s="1277">
        <v>1249</v>
      </c>
      <c r="J13" s="1277">
        <v>1478</v>
      </c>
      <c r="K13" s="1277">
        <v>1658</v>
      </c>
      <c r="L13" s="1277">
        <v>1409</v>
      </c>
      <c r="M13" s="1277">
        <v>1673</v>
      </c>
      <c r="N13" s="1278">
        <f t="shared" si="0"/>
        <v>17410</v>
      </c>
    </row>
    <row r="14" spans="1:14" ht="21.95" customHeight="1" thickBot="1">
      <c r="A14" s="1280" t="s">
        <v>82</v>
      </c>
      <c r="B14" s="1277">
        <v>1234</v>
      </c>
      <c r="C14" s="1277">
        <v>156</v>
      </c>
      <c r="D14" s="1277">
        <v>1183</v>
      </c>
      <c r="E14" s="1277">
        <v>1295</v>
      </c>
      <c r="F14" s="1277">
        <v>1092</v>
      </c>
      <c r="G14" s="1277">
        <v>1066</v>
      </c>
      <c r="H14" s="1277">
        <v>1239</v>
      </c>
      <c r="I14" s="1277">
        <v>1042</v>
      </c>
      <c r="J14" s="1277">
        <v>1124</v>
      </c>
      <c r="K14" s="1277">
        <v>1229</v>
      </c>
      <c r="L14" s="1277">
        <v>1062</v>
      </c>
      <c r="M14" s="1277">
        <v>1343</v>
      </c>
      <c r="N14" s="1278">
        <f t="shared" si="0"/>
        <v>13065</v>
      </c>
    </row>
    <row r="15" spans="1:14" ht="21.95" customHeight="1" thickBot="1">
      <c r="A15" s="1280" t="s">
        <v>86</v>
      </c>
      <c r="B15" s="1277">
        <v>6973</v>
      </c>
      <c r="C15" s="1277">
        <v>3726</v>
      </c>
      <c r="D15" s="1277">
        <v>6640</v>
      </c>
      <c r="E15" s="1277">
        <v>6956</v>
      </c>
      <c r="F15" s="1277">
        <v>6572</v>
      </c>
      <c r="G15" s="1277">
        <v>5355</v>
      </c>
      <c r="H15" s="1277">
        <v>6858</v>
      </c>
      <c r="I15" s="1277">
        <v>5920</v>
      </c>
      <c r="J15" s="1277">
        <v>7214</v>
      </c>
      <c r="K15" s="1277">
        <v>7113</v>
      </c>
      <c r="L15" s="1277">
        <v>6796</v>
      </c>
      <c r="M15" s="1277">
        <v>7677</v>
      </c>
      <c r="N15" s="1278">
        <f t="shared" si="0"/>
        <v>77800</v>
      </c>
    </row>
    <row r="16" spans="1:14" ht="21.95" customHeight="1" thickBot="1">
      <c r="A16" s="1280" t="s">
        <v>89</v>
      </c>
      <c r="B16" s="1277">
        <v>3846</v>
      </c>
      <c r="C16" s="1277">
        <v>1799</v>
      </c>
      <c r="D16" s="1277">
        <v>3590</v>
      </c>
      <c r="E16" s="1277">
        <v>3894</v>
      </c>
      <c r="F16" s="1277">
        <v>3703</v>
      </c>
      <c r="G16" s="1277">
        <v>3230</v>
      </c>
      <c r="H16" s="1277">
        <v>3724</v>
      </c>
      <c r="I16" s="1277">
        <v>3246</v>
      </c>
      <c r="J16" s="1277">
        <v>3949</v>
      </c>
      <c r="K16" s="1277">
        <v>4112</v>
      </c>
      <c r="L16" s="1277">
        <v>3809</v>
      </c>
      <c r="M16" s="1277">
        <v>4028</v>
      </c>
      <c r="N16" s="1278">
        <f t="shared" si="0"/>
        <v>42930</v>
      </c>
    </row>
    <row r="17" spans="1:14" ht="21.95" customHeight="1" thickBot="1">
      <c r="A17" s="1280" t="s">
        <v>93</v>
      </c>
      <c r="B17" s="1277">
        <v>3909</v>
      </c>
      <c r="C17" s="1277">
        <v>2075</v>
      </c>
      <c r="D17" s="1277">
        <v>4106</v>
      </c>
      <c r="E17" s="1277">
        <v>4571</v>
      </c>
      <c r="F17" s="1277">
        <v>4621</v>
      </c>
      <c r="G17" s="1277">
        <v>4095</v>
      </c>
      <c r="H17" s="1277">
        <v>4357</v>
      </c>
      <c r="I17" s="1277">
        <v>3710</v>
      </c>
      <c r="J17" s="1277">
        <v>4927</v>
      </c>
      <c r="K17" s="1277">
        <v>4860</v>
      </c>
      <c r="L17" s="1277">
        <v>4889</v>
      </c>
      <c r="M17" s="1277">
        <v>4905</v>
      </c>
      <c r="N17" s="1278">
        <f t="shared" si="0"/>
        <v>51025</v>
      </c>
    </row>
    <row r="18" spans="1:14" ht="21.95" customHeight="1" thickBot="1">
      <c r="A18" s="1280" t="s">
        <v>97</v>
      </c>
      <c r="B18" s="1277">
        <v>4073</v>
      </c>
      <c r="C18" s="1277">
        <v>1326</v>
      </c>
      <c r="D18" s="1277">
        <v>3919</v>
      </c>
      <c r="E18" s="1277">
        <v>4178</v>
      </c>
      <c r="F18" s="1277">
        <v>3879</v>
      </c>
      <c r="G18" s="1277">
        <v>3140</v>
      </c>
      <c r="H18" s="1277">
        <v>3999</v>
      </c>
      <c r="I18" s="1277">
        <v>3466</v>
      </c>
      <c r="J18" s="1277">
        <v>4019</v>
      </c>
      <c r="K18" s="1277">
        <v>4304</v>
      </c>
      <c r="L18" s="1277">
        <v>4136</v>
      </c>
      <c r="M18" s="1277">
        <v>4209</v>
      </c>
      <c r="N18" s="1278">
        <f t="shared" si="0"/>
        <v>44648</v>
      </c>
    </row>
    <row r="19" spans="1:14" ht="21.95" customHeight="1" thickBot="1">
      <c r="A19" s="1280" t="s">
        <v>101</v>
      </c>
      <c r="B19" s="1277">
        <v>2796</v>
      </c>
      <c r="C19" s="1277">
        <v>1377</v>
      </c>
      <c r="D19" s="1277">
        <v>2770</v>
      </c>
      <c r="E19" s="1277">
        <v>2986</v>
      </c>
      <c r="F19" s="1277">
        <v>2899</v>
      </c>
      <c r="G19" s="1277">
        <v>2627</v>
      </c>
      <c r="H19" s="1277">
        <v>3012</v>
      </c>
      <c r="I19" s="1277">
        <v>2545</v>
      </c>
      <c r="J19" s="1277">
        <v>2915</v>
      </c>
      <c r="K19" s="1277">
        <v>2928</v>
      </c>
      <c r="L19" s="1277">
        <v>2580</v>
      </c>
      <c r="M19" s="1277">
        <v>3286</v>
      </c>
      <c r="N19" s="1278">
        <f t="shared" si="0"/>
        <v>32721</v>
      </c>
    </row>
    <row r="20" spans="1:14" ht="21.95" customHeight="1" thickBot="1">
      <c r="A20" s="1280" t="s">
        <v>104</v>
      </c>
      <c r="B20" s="1277">
        <v>2455</v>
      </c>
      <c r="C20" s="1277">
        <v>1588</v>
      </c>
      <c r="D20" s="1277">
        <v>2203</v>
      </c>
      <c r="E20" s="1277">
        <v>2242</v>
      </c>
      <c r="F20" s="1277">
        <v>2200</v>
      </c>
      <c r="G20" s="1277">
        <v>1881</v>
      </c>
      <c r="H20" s="1277">
        <v>2190</v>
      </c>
      <c r="I20" s="1277">
        <v>2051</v>
      </c>
      <c r="J20" s="1277">
        <v>2139</v>
      </c>
      <c r="K20" s="1277">
        <v>1760</v>
      </c>
      <c r="L20" s="1277">
        <v>2220</v>
      </c>
      <c r="M20" s="1277">
        <v>2522</v>
      </c>
      <c r="N20" s="1278">
        <f t="shared" si="0"/>
        <v>25451</v>
      </c>
    </row>
    <row r="21" spans="1:14" ht="21.95" customHeight="1" thickBot="1">
      <c r="A21" s="1280" t="s">
        <v>107</v>
      </c>
      <c r="B21" s="1277">
        <v>1495</v>
      </c>
      <c r="C21" s="1277">
        <v>714</v>
      </c>
      <c r="D21" s="1277">
        <v>1292</v>
      </c>
      <c r="E21" s="1277">
        <v>1490</v>
      </c>
      <c r="F21" s="1277">
        <v>1359</v>
      </c>
      <c r="G21" s="1277">
        <v>1165</v>
      </c>
      <c r="H21" s="1277">
        <v>1427</v>
      </c>
      <c r="I21" s="1277">
        <v>1297</v>
      </c>
      <c r="J21" s="1277">
        <v>1484</v>
      </c>
      <c r="K21" s="1277">
        <v>1469</v>
      </c>
      <c r="L21" s="1277">
        <v>1395</v>
      </c>
      <c r="M21" s="1277">
        <v>1615</v>
      </c>
      <c r="N21" s="1278">
        <f t="shared" si="0"/>
        <v>16202</v>
      </c>
    </row>
    <row r="22" spans="1:14" ht="21.95" customHeight="1" thickBot="1">
      <c r="A22" s="1280" t="s">
        <v>111</v>
      </c>
      <c r="B22" s="1277">
        <v>3372</v>
      </c>
      <c r="C22" s="1277">
        <v>2034</v>
      </c>
      <c r="D22" s="1277">
        <v>3416</v>
      </c>
      <c r="E22" s="1277">
        <v>3501</v>
      </c>
      <c r="F22" s="1277">
        <v>3265</v>
      </c>
      <c r="G22" s="1277">
        <v>2947</v>
      </c>
      <c r="H22" s="1277">
        <v>3360</v>
      </c>
      <c r="I22" s="1277">
        <v>3001</v>
      </c>
      <c r="J22" s="1277">
        <v>3652</v>
      </c>
      <c r="K22" s="1277">
        <v>3777</v>
      </c>
      <c r="L22" s="1277">
        <v>3349</v>
      </c>
      <c r="M22" s="1277">
        <v>3995</v>
      </c>
      <c r="N22" s="1278">
        <f t="shared" si="0"/>
        <v>39669</v>
      </c>
    </row>
    <row r="23" spans="1:14" ht="21.95" customHeight="1" thickBot="1">
      <c r="A23" s="1280" t="s">
        <v>115</v>
      </c>
      <c r="B23" s="1277">
        <v>6829</v>
      </c>
      <c r="C23" s="1277">
        <v>4279</v>
      </c>
      <c r="D23" s="1277">
        <v>6746</v>
      </c>
      <c r="E23" s="1277">
        <v>7284</v>
      </c>
      <c r="F23" s="1277">
        <v>6820</v>
      </c>
      <c r="G23" s="1277">
        <v>6325</v>
      </c>
      <c r="H23" s="1277">
        <v>7108</v>
      </c>
      <c r="I23" s="1277">
        <v>6293</v>
      </c>
      <c r="J23" s="1277">
        <v>7396</v>
      </c>
      <c r="K23" s="1277">
        <v>7642</v>
      </c>
      <c r="L23" s="1277">
        <v>6791</v>
      </c>
      <c r="M23" s="1277">
        <v>7820</v>
      </c>
      <c r="N23" s="1278">
        <f t="shared" si="0"/>
        <v>81333</v>
      </c>
    </row>
    <row r="24" spans="1:14" ht="21.95" customHeight="1" thickBot="1">
      <c r="A24" s="1280" t="s">
        <v>118</v>
      </c>
      <c r="B24" s="1277">
        <v>1783</v>
      </c>
      <c r="C24" s="1277">
        <v>1096</v>
      </c>
      <c r="D24" s="1277">
        <v>1720</v>
      </c>
      <c r="E24" s="1277">
        <v>1852</v>
      </c>
      <c r="F24" s="1277">
        <v>1782</v>
      </c>
      <c r="G24" s="1277">
        <v>1593</v>
      </c>
      <c r="H24" s="1277">
        <v>1697</v>
      </c>
      <c r="I24" s="1277">
        <v>1574</v>
      </c>
      <c r="J24" s="1277">
        <v>1840</v>
      </c>
      <c r="K24" s="1277">
        <v>1774</v>
      </c>
      <c r="L24" s="1277">
        <v>1798</v>
      </c>
      <c r="M24" s="1277">
        <v>1990</v>
      </c>
      <c r="N24" s="1278">
        <f t="shared" si="0"/>
        <v>20499</v>
      </c>
    </row>
    <row r="25" spans="1:14" ht="21.95" customHeight="1" thickBot="1">
      <c r="A25" s="1280" t="s">
        <v>121</v>
      </c>
      <c r="B25" s="1277">
        <v>2181</v>
      </c>
      <c r="C25" s="1277">
        <v>812</v>
      </c>
      <c r="D25" s="1277">
        <v>2050</v>
      </c>
      <c r="E25" s="1277">
        <v>2269</v>
      </c>
      <c r="F25" s="1277">
        <v>2246</v>
      </c>
      <c r="G25" s="1277">
        <v>1812</v>
      </c>
      <c r="H25" s="1277">
        <v>2181</v>
      </c>
      <c r="I25" s="1277">
        <v>1979</v>
      </c>
      <c r="J25" s="1277">
        <v>2049</v>
      </c>
      <c r="K25" s="1277">
        <v>2374</v>
      </c>
      <c r="L25" s="1277">
        <v>1955</v>
      </c>
      <c r="M25" s="1277">
        <v>2014</v>
      </c>
      <c r="N25" s="1278">
        <f t="shared" si="0"/>
        <v>23922</v>
      </c>
    </row>
    <row r="26" spans="1:14" ht="21.95" customHeight="1" thickBot="1">
      <c r="A26" s="1280" t="s">
        <v>125</v>
      </c>
      <c r="B26" s="1277">
        <v>654</v>
      </c>
      <c r="C26" s="1277">
        <v>83</v>
      </c>
      <c r="D26" s="1277">
        <v>626</v>
      </c>
      <c r="E26" s="1277">
        <v>682</v>
      </c>
      <c r="F26" s="1277">
        <v>658</v>
      </c>
      <c r="G26" s="1277">
        <v>616</v>
      </c>
      <c r="H26" s="1277">
        <v>783</v>
      </c>
      <c r="I26" s="1277">
        <v>665</v>
      </c>
      <c r="J26" s="1277">
        <v>648</v>
      </c>
      <c r="K26" s="1277">
        <v>653</v>
      </c>
      <c r="L26" s="1277">
        <v>609</v>
      </c>
      <c r="M26" s="1277">
        <v>764</v>
      </c>
      <c r="N26" s="1278">
        <f t="shared" si="0"/>
        <v>7441</v>
      </c>
    </row>
    <row r="27" spans="1:14" ht="21.95" customHeight="1" thickBot="1">
      <c r="A27" s="1280" t="s">
        <v>128</v>
      </c>
      <c r="B27" s="1277">
        <v>1074</v>
      </c>
      <c r="C27" s="1277">
        <v>72</v>
      </c>
      <c r="D27" s="1277">
        <v>1157</v>
      </c>
      <c r="E27" s="1277">
        <v>1204</v>
      </c>
      <c r="F27" s="1277">
        <v>1313</v>
      </c>
      <c r="G27" s="1277">
        <v>1127</v>
      </c>
      <c r="H27" s="1277">
        <v>1361</v>
      </c>
      <c r="I27" s="1277">
        <v>1321</v>
      </c>
      <c r="J27" s="1277">
        <v>1459</v>
      </c>
      <c r="K27" s="1277">
        <v>1236</v>
      </c>
      <c r="L27" s="1277">
        <v>948</v>
      </c>
      <c r="M27" s="1277">
        <v>1046</v>
      </c>
      <c r="N27" s="1278">
        <f t="shared" si="0"/>
        <v>13318</v>
      </c>
    </row>
    <row r="28" spans="1:14" ht="21.95" customHeight="1" thickBot="1">
      <c r="A28" s="1284" t="s">
        <v>132</v>
      </c>
      <c r="B28" s="1279">
        <f t="shared" ref="B28:M28" si="1">SUM(B4:B27)</f>
        <v>85067</v>
      </c>
      <c r="C28" s="1279">
        <f t="shared" si="1"/>
        <v>46490</v>
      </c>
      <c r="D28" s="1279">
        <f t="shared" si="1"/>
        <v>83018</v>
      </c>
      <c r="E28" s="1279">
        <f t="shared" si="1"/>
        <v>87970</v>
      </c>
      <c r="F28" s="1279">
        <f t="shared" si="1"/>
        <v>84554</v>
      </c>
      <c r="G28" s="1279">
        <f t="shared" si="1"/>
        <v>74599</v>
      </c>
      <c r="H28" s="1279">
        <f t="shared" si="1"/>
        <v>87048</v>
      </c>
      <c r="I28" s="1279">
        <f t="shared" si="1"/>
        <v>75424</v>
      </c>
      <c r="J28" s="1279">
        <f t="shared" si="1"/>
        <v>84071</v>
      </c>
      <c r="K28" s="1279">
        <f t="shared" si="1"/>
        <v>87494</v>
      </c>
      <c r="L28" s="1279">
        <f t="shared" si="1"/>
        <v>84216</v>
      </c>
      <c r="M28" s="1279">
        <f t="shared" si="1"/>
        <v>92645</v>
      </c>
      <c r="N28" s="1278">
        <f t="shared" si="0"/>
        <v>972596</v>
      </c>
    </row>
    <row r="29" spans="1:14">
      <c r="A29" s="2550" t="s">
        <v>152</v>
      </c>
      <c r="B29" s="2550"/>
      <c r="C29" s="2550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>
      <c r="C30" s="17"/>
      <c r="K30" s="18"/>
    </row>
  </sheetData>
  <mergeCells count="1">
    <mergeCell ref="A29:C29"/>
  </mergeCells>
  <phoneticPr fontId="128" type="noConversion"/>
  <printOptions horizontalCentered="1" verticalCentered="1"/>
  <pageMargins left="0" right="0" top="0" bottom="0.87" header="0.17" footer="0.84"/>
  <pageSetup paperSize="9" scale="85" orientation="landscape" verticalDpi="36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N38"/>
  <sheetViews>
    <sheetView topLeftCell="A10" workbookViewId="0">
      <selection sqref="A1:N30"/>
    </sheetView>
  </sheetViews>
  <sheetFormatPr baseColWidth="10" defaultColWidth="11.42578125" defaultRowHeight="12.75"/>
  <cols>
    <col min="1" max="1" width="17.7109375" style="1" customWidth="1"/>
    <col min="2" max="2" width="9.7109375" style="1" customWidth="1"/>
    <col min="3" max="3" width="8.85546875" style="1" customWidth="1"/>
    <col min="4" max="4" width="9.42578125" style="1" customWidth="1"/>
    <col min="5" max="5" width="9.85546875" style="1" customWidth="1"/>
    <col min="6" max="6" width="9.7109375" style="1" customWidth="1"/>
    <col min="7" max="7" width="9.42578125" style="1" customWidth="1"/>
    <col min="8" max="8" width="8.7109375" style="1" customWidth="1"/>
    <col min="9" max="9" width="9.28515625" style="1" customWidth="1"/>
    <col min="10" max="10" width="11.28515625" style="1" customWidth="1"/>
    <col min="11" max="11" width="11.7109375" style="1" customWidth="1"/>
    <col min="12" max="12" width="10.42578125" style="1" customWidth="1"/>
    <col min="13" max="13" width="10.85546875" style="1" customWidth="1"/>
    <col min="14" max="14" width="13.28515625" style="1" customWidth="1"/>
    <col min="15" max="253" width="11.42578125" style="1"/>
    <col min="254" max="254" width="18.7109375" style="1" customWidth="1"/>
    <col min="255" max="255" width="10.42578125" style="1" customWidth="1"/>
    <col min="256" max="256" width="9.42578125" style="1" customWidth="1"/>
    <col min="257" max="257" width="7.85546875" style="1" customWidth="1"/>
    <col min="258" max="258" width="8.42578125" style="1" customWidth="1"/>
    <col min="259" max="259" width="8.28515625" style="1" customWidth="1"/>
    <col min="260" max="260" width="8.7109375" style="1" customWidth="1"/>
    <col min="261" max="261" width="10" style="1" customWidth="1"/>
    <col min="262" max="262" width="9.42578125" style="1" customWidth="1"/>
    <col min="263" max="263" width="14.42578125" style="1" customWidth="1"/>
    <col min="264" max="264" width="11.42578125" style="1" customWidth="1"/>
    <col min="265" max="265" width="13.7109375" style="1" customWidth="1"/>
    <col min="266" max="266" width="13.28515625" style="1" customWidth="1"/>
    <col min="267" max="267" width="10" style="1" customWidth="1"/>
    <col min="268" max="509" width="11.42578125" style="1"/>
    <col min="510" max="510" width="18.7109375" style="1" customWidth="1"/>
    <col min="511" max="511" width="10.42578125" style="1" customWidth="1"/>
    <col min="512" max="512" width="9.42578125" style="1" customWidth="1"/>
    <col min="513" max="513" width="7.85546875" style="1" customWidth="1"/>
    <col min="514" max="514" width="8.42578125" style="1" customWidth="1"/>
    <col min="515" max="515" width="8.28515625" style="1" customWidth="1"/>
    <col min="516" max="516" width="8.7109375" style="1" customWidth="1"/>
    <col min="517" max="517" width="10" style="1" customWidth="1"/>
    <col min="518" max="518" width="9.42578125" style="1" customWidth="1"/>
    <col min="519" max="519" width="14.42578125" style="1" customWidth="1"/>
    <col min="520" max="520" width="11.42578125" style="1" customWidth="1"/>
    <col min="521" max="521" width="13.7109375" style="1" customWidth="1"/>
    <col min="522" max="522" width="13.28515625" style="1" customWidth="1"/>
    <col min="523" max="523" width="10" style="1" customWidth="1"/>
    <col min="524" max="765" width="11.42578125" style="1"/>
    <col min="766" max="766" width="18.7109375" style="1" customWidth="1"/>
    <col min="767" max="767" width="10.42578125" style="1" customWidth="1"/>
    <col min="768" max="768" width="9.42578125" style="1" customWidth="1"/>
    <col min="769" max="769" width="7.85546875" style="1" customWidth="1"/>
    <col min="770" max="770" width="8.42578125" style="1" customWidth="1"/>
    <col min="771" max="771" width="8.28515625" style="1" customWidth="1"/>
    <col min="772" max="772" width="8.7109375" style="1" customWidth="1"/>
    <col min="773" max="773" width="10" style="1" customWidth="1"/>
    <col min="774" max="774" width="9.42578125" style="1" customWidth="1"/>
    <col min="775" max="775" width="14.42578125" style="1" customWidth="1"/>
    <col min="776" max="776" width="11.42578125" style="1" customWidth="1"/>
    <col min="777" max="777" width="13.7109375" style="1" customWidth="1"/>
    <col min="778" max="778" width="13.28515625" style="1" customWidth="1"/>
    <col min="779" max="779" width="10" style="1" customWidth="1"/>
    <col min="780" max="1021" width="11.42578125" style="1"/>
    <col min="1022" max="1022" width="18.7109375" style="1" customWidth="1"/>
    <col min="1023" max="1023" width="10.42578125" style="1" customWidth="1"/>
    <col min="1024" max="1024" width="9.42578125" style="1" customWidth="1"/>
    <col min="1025" max="1025" width="7.85546875" style="1" customWidth="1"/>
    <col min="1026" max="1026" width="8.42578125" style="1" customWidth="1"/>
    <col min="1027" max="1027" width="8.28515625" style="1" customWidth="1"/>
    <col min="1028" max="1028" width="8.7109375" style="1" customWidth="1"/>
    <col min="1029" max="1029" width="10" style="1" customWidth="1"/>
    <col min="1030" max="1030" width="9.42578125" style="1" customWidth="1"/>
    <col min="1031" max="1031" width="14.42578125" style="1" customWidth="1"/>
    <col min="1032" max="1032" width="11.42578125" style="1" customWidth="1"/>
    <col min="1033" max="1033" width="13.7109375" style="1" customWidth="1"/>
    <col min="1034" max="1034" width="13.28515625" style="1" customWidth="1"/>
    <col min="1035" max="1035" width="10" style="1" customWidth="1"/>
    <col min="1036" max="1277" width="11.42578125" style="1"/>
    <col min="1278" max="1278" width="18.7109375" style="1" customWidth="1"/>
    <col min="1279" max="1279" width="10.42578125" style="1" customWidth="1"/>
    <col min="1280" max="1280" width="9.42578125" style="1" customWidth="1"/>
    <col min="1281" max="1281" width="7.85546875" style="1" customWidth="1"/>
    <col min="1282" max="1282" width="8.42578125" style="1" customWidth="1"/>
    <col min="1283" max="1283" width="8.28515625" style="1" customWidth="1"/>
    <col min="1284" max="1284" width="8.7109375" style="1" customWidth="1"/>
    <col min="1285" max="1285" width="10" style="1" customWidth="1"/>
    <col min="1286" max="1286" width="9.42578125" style="1" customWidth="1"/>
    <col min="1287" max="1287" width="14.42578125" style="1" customWidth="1"/>
    <col min="1288" max="1288" width="11.42578125" style="1" customWidth="1"/>
    <col min="1289" max="1289" width="13.7109375" style="1" customWidth="1"/>
    <col min="1290" max="1290" width="13.28515625" style="1" customWidth="1"/>
    <col min="1291" max="1291" width="10" style="1" customWidth="1"/>
    <col min="1292" max="1533" width="11.42578125" style="1"/>
    <col min="1534" max="1534" width="18.7109375" style="1" customWidth="1"/>
    <col min="1535" max="1535" width="10.42578125" style="1" customWidth="1"/>
    <col min="1536" max="1536" width="9.42578125" style="1" customWidth="1"/>
    <col min="1537" max="1537" width="7.85546875" style="1" customWidth="1"/>
    <col min="1538" max="1538" width="8.42578125" style="1" customWidth="1"/>
    <col min="1539" max="1539" width="8.28515625" style="1" customWidth="1"/>
    <col min="1540" max="1540" width="8.7109375" style="1" customWidth="1"/>
    <col min="1541" max="1541" width="10" style="1" customWidth="1"/>
    <col min="1542" max="1542" width="9.42578125" style="1" customWidth="1"/>
    <col min="1543" max="1543" width="14.42578125" style="1" customWidth="1"/>
    <col min="1544" max="1544" width="11.42578125" style="1" customWidth="1"/>
    <col min="1545" max="1545" width="13.7109375" style="1" customWidth="1"/>
    <col min="1546" max="1546" width="13.28515625" style="1" customWidth="1"/>
    <col min="1547" max="1547" width="10" style="1" customWidth="1"/>
    <col min="1548" max="1789" width="11.42578125" style="1"/>
    <col min="1790" max="1790" width="18.7109375" style="1" customWidth="1"/>
    <col min="1791" max="1791" width="10.42578125" style="1" customWidth="1"/>
    <col min="1792" max="1792" width="9.42578125" style="1" customWidth="1"/>
    <col min="1793" max="1793" width="7.85546875" style="1" customWidth="1"/>
    <col min="1794" max="1794" width="8.42578125" style="1" customWidth="1"/>
    <col min="1795" max="1795" width="8.28515625" style="1" customWidth="1"/>
    <col min="1796" max="1796" width="8.7109375" style="1" customWidth="1"/>
    <col min="1797" max="1797" width="10" style="1" customWidth="1"/>
    <col min="1798" max="1798" width="9.42578125" style="1" customWidth="1"/>
    <col min="1799" max="1799" width="14.42578125" style="1" customWidth="1"/>
    <col min="1800" max="1800" width="11.42578125" style="1" customWidth="1"/>
    <col min="1801" max="1801" width="13.7109375" style="1" customWidth="1"/>
    <col min="1802" max="1802" width="13.28515625" style="1" customWidth="1"/>
    <col min="1803" max="1803" width="10" style="1" customWidth="1"/>
    <col min="1804" max="2045" width="11.42578125" style="1"/>
    <col min="2046" max="2046" width="18.7109375" style="1" customWidth="1"/>
    <col min="2047" max="2047" width="10.42578125" style="1" customWidth="1"/>
    <col min="2048" max="2048" width="9.42578125" style="1" customWidth="1"/>
    <col min="2049" max="2049" width="7.85546875" style="1" customWidth="1"/>
    <col min="2050" max="2050" width="8.42578125" style="1" customWidth="1"/>
    <col min="2051" max="2051" width="8.28515625" style="1" customWidth="1"/>
    <col min="2052" max="2052" width="8.7109375" style="1" customWidth="1"/>
    <col min="2053" max="2053" width="10" style="1" customWidth="1"/>
    <col min="2054" max="2054" width="9.42578125" style="1" customWidth="1"/>
    <col min="2055" max="2055" width="14.42578125" style="1" customWidth="1"/>
    <col min="2056" max="2056" width="11.42578125" style="1" customWidth="1"/>
    <col min="2057" max="2057" width="13.7109375" style="1" customWidth="1"/>
    <col min="2058" max="2058" width="13.28515625" style="1" customWidth="1"/>
    <col min="2059" max="2059" width="10" style="1" customWidth="1"/>
    <col min="2060" max="2301" width="11.42578125" style="1"/>
    <col min="2302" max="2302" width="18.7109375" style="1" customWidth="1"/>
    <col min="2303" max="2303" width="10.42578125" style="1" customWidth="1"/>
    <col min="2304" max="2304" width="9.42578125" style="1" customWidth="1"/>
    <col min="2305" max="2305" width="7.85546875" style="1" customWidth="1"/>
    <col min="2306" max="2306" width="8.42578125" style="1" customWidth="1"/>
    <col min="2307" max="2307" width="8.28515625" style="1" customWidth="1"/>
    <col min="2308" max="2308" width="8.7109375" style="1" customWidth="1"/>
    <col min="2309" max="2309" width="10" style="1" customWidth="1"/>
    <col min="2310" max="2310" width="9.42578125" style="1" customWidth="1"/>
    <col min="2311" max="2311" width="14.42578125" style="1" customWidth="1"/>
    <col min="2312" max="2312" width="11.42578125" style="1" customWidth="1"/>
    <col min="2313" max="2313" width="13.7109375" style="1" customWidth="1"/>
    <col min="2314" max="2314" width="13.28515625" style="1" customWidth="1"/>
    <col min="2315" max="2315" width="10" style="1" customWidth="1"/>
    <col min="2316" max="2557" width="11.42578125" style="1"/>
    <col min="2558" max="2558" width="18.7109375" style="1" customWidth="1"/>
    <col min="2559" max="2559" width="10.42578125" style="1" customWidth="1"/>
    <col min="2560" max="2560" width="9.42578125" style="1" customWidth="1"/>
    <col min="2561" max="2561" width="7.85546875" style="1" customWidth="1"/>
    <col min="2562" max="2562" width="8.42578125" style="1" customWidth="1"/>
    <col min="2563" max="2563" width="8.28515625" style="1" customWidth="1"/>
    <col min="2564" max="2564" width="8.7109375" style="1" customWidth="1"/>
    <col min="2565" max="2565" width="10" style="1" customWidth="1"/>
    <col min="2566" max="2566" width="9.42578125" style="1" customWidth="1"/>
    <col min="2567" max="2567" width="14.42578125" style="1" customWidth="1"/>
    <col min="2568" max="2568" width="11.42578125" style="1" customWidth="1"/>
    <col min="2569" max="2569" width="13.7109375" style="1" customWidth="1"/>
    <col min="2570" max="2570" width="13.28515625" style="1" customWidth="1"/>
    <col min="2571" max="2571" width="10" style="1" customWidth="1"/>
    <col min="2572" max="2813" width="11.42578125" style="1"/>
    <col min="2814" max="2814" width="18.7109375" style="1" customWidth="1"/>
    <col min="2815" max="2815" width="10.42578125" style="1" customWidth="1"/>
    <col min="2816" max="2816" width="9.42578125" style="1" customWidth="1"/>
    <col min="2817" max="2817" width="7.85546875" style="1" customWidth="1"/>
    <col min="2818" max="2818" width="8.42578125" style="1" customWidth="1"/>
    <col min="2819" max="2819" width="8.28515625" style="1" customWidth="1"/>
    <col min="2820" max="2820" width="8.7109375" style="1" customWidth="1"/>
    <col min="2821" max="2821" width="10" style="1" customWidth="1"/>
    <col min="2822" max="2822" width="9.42578125" style="1" customWidth="1"/>
    <col min="2823" max="2823" width="14.42578125" style="1" customWidth="1"/>
    <col min="2824" max="2824" width="11.42578125" style="1" customWidth="1"/>
    <col min="2825" max="2825" width="13.7109375" style="1" customWidth="1"/>
    <col min="2826" max="2826" width="13.28515625" style="1" customWidth="1"/>
    <col min="2827" max="2827" width="10" style="1" customWidth="1"/>
    <col min="2828" max="3069" width="11.42578125" style="1"/>
    <col min="3070" max="3070" width="18.7109375" style="1" customWidth="1"/>
    <col min="3071" max="3071" width="10.42578125" style="1" customWidth="1"/>
    <col min="3072" max="3072" width="9.42578125" style="1" customWidth="1"/>
    <col min="3073" max="3073" width="7.85546875" style="1" customWidth="1"/>
    <col min="3074" max="3074" width="8.42578125" style="1" customWidth="1"/>
    <col min="3075" max="3075" width="8.28515625" style="1" customWidth="1"/>
    <col min="3076" max="3076" width="8.7109375" style="1" customWidth="1"/>
    <col min="3077" max="3077" width="10" style="1" customWidth="1"/>
    <col min="3078" max="3078" width="9.42578125" style="1" customWidth="1"/>
    <col min="3079" max="3079" width="14.42578125" style="1" customWidth="1"/>
    <col min="3080" max="3080" width="11.42578125" style="1" customWidth="1"/>
    <col min="3081" max="3081" width="13.7109375" style="1" customWidth="1"/>
    <col min="3082" max="3082" width="13.28515625" style="1" customWidth="1"/>
    <col min="3083" max="3083" width="10" style="1" customWidth="1"/>
    <col min="3084" max="3325" width="11.42578125" style="1"/>
    <col min="3326" max="3326" width="18.7109375" style="1" customWidth="1"/>
    <col min="3327" max="3327" width="10.42578125" style="1" customWidth="1"/>
    <col min="3328" max="3328" width="9.42578125" style="1" customWidth="1"/>
    <col min="3329" max="3329" width="7.85546875" style="1" customWidth="1"/>
    <col min="3330" max="3330" width="8.42578125" style="1" customWidth="1"/>
    <col min="3331" max="3331" width="8.28515625" style="1" customWidth="1"/>
    <col min="3332" max="3332" width="8.7109375" style="1" customWidth="1"/>
    <col min="3333" max="3333" width="10" style="1" customWidth="1"/>
    <col min="3334" max="3334" width="9.42578125" style="1" customWidth="1"/>
    <col min="3335" max="3335" width="14.42578125" style="1" customWidth="1"/>
    <col min="3336" max="3336" width="11.42578125" style="1" customWidth="1"/>
    <col min="3337" max="3337" width="13.7109375" style="1" customWidth="1"/>
    <col min="3338" max="3338" width="13.28515625" style="1" customWidth="1"/>
    <col min="3339" max="3339" width="10" style="1" customWidth="1"/>
    <col min="3340" max="3581" width="11.42578125" style="1"/>
    <col min="3582" max="3582" width="18.7109375" style="1" customWidth="1"/>
    <col min="3583" max="3583" width="10.42578125" style="1" customWidth="1"/>
    <col min="3584" max="3584" width="9.42578125" style="1" customWidth="1"/>
    <col min="3585" max="3585" width="7.85546875" style="1" customWidth="1"/>
    <col min="3586" max="3586" width="8.42578125" style="1" customWidth="1"/>
    <col min="3587" max="3587" width="8.28515625" style="1" customWidth="1"/>
    <col min="3588" max="3588" width="8.7109375" style="1" customWidth="1"/>
    <col min="3589" max="3589" width="10" style="1" customWidth="1"/>
    <col min="3590" max="3590" width="9.42578125" style="1" customWidth="1"/>
    <col min="3591" max="3591" width="14.42578125" style="1" customWidth="1"/>
    <col min="3592" max="3592" width="11.42578125" style="1" customWidth="1"/>
    <col min="3593" max="3593" width="13.7109375" style="1" customWidth="1"/>
    <col min="3594" max="3594" width="13.28515625" style="1" customWidth="1"/>
    <col min="3595" max="3595" width="10" style="1" customWidth="1"/>
    <col min="3596" max="3837" width="11.42578125" style="1"/>
    <col min="3838" max="3838" width="18.7109375" style="1" customWidth="1"/>
    <col min="3839" max="3839" width="10.42578125" style="1" customWidth="1"/>
    <col min="3840" max="3840" width="9.42578125" style="1" customWidth="1"/>
    <col min="3841" max="3841" width="7.85546875" style="1" customWidth="1"/>
    <col min="3842" max="3842" width="8.42578125" style="1" customWidth="1"/>
    <col min="3843" max="3843" width="8.28515625" style="1" customWidth="1"/>
    <col min="3844" max="3844" width="8.7109375" style="1" customWidth="1"/>
    <col min="3845" max="3845" width="10" style="1" customWidth="1"/>
    <col min="3846" max="3846" width="9.42578125" style="1" customWidth="1"/>
    <col min="3847" max="3847" width="14.42578125" style="1" customWidth="1"/>
    <col min="3848" max="3848" width="11.42578125" style="1" customWidth="1"/>
    <col min="3849" max="3849" width="13.7109375" style="1" customWidth="1"/>
    <col min="3850" max="3850" width="13.28515625" style="1" customWidth="1"/>
    <col min="3851" max="3851" width="10" style="1" customWidth="1"/>
    <col min="3852" max="4093" width="11.42578125" style="1"/>
    <col min="4094" max="4094" width="18.7109375" style="1" customWidth="1"/>
    <col min="4095" max="4095" width="10.42578125" style="1" customWidth="1"/>
    <col min="4096" max="4096" width="9.42578125" style="1" customWidth="1"/>
    <col min="4097" max="4097" width="7.85546875" style="1" customWidth="1"/>
    <col min="4098" max="4098" width="8.42578125" style="1" customWidth="1"/>
    <col min="4099" max="4099" width="8.28515625" style="1" customWidth="1"/>
    <col min="4100" max="4100" width="8.7109375" style="1" customWidth="1"/>
    <col min="4101" max="4101" width="10" style="1" customWidth="1"/>
    <col min="4102" max="4102" width="9.42578125" style="1" customWidth="1"/>
    <col min="4103" max="4103" width="14.42578125" style="1" customWidth="1"/>
    <col min="4104" max="4104" width="11.42578125" style="1" customWidth="1"/>
    <col min="4105" max="4105" width="13.7109375" style="1" customWidth="1"/>
    <col min="4106" max="4106" width="13.28515625" style="1" customWidth="1"/>
    <col min="4107" max="4107" width="10" style="1" customWidth="1"/>
    <col min="4108" max="4349" width="11.42578125" style="1"/>
    <col min="4350" max="4350" width="18.7109375" style="1" customWidth="1"/>
    <col min="4351" max="4351" width="10.42578125" style="1" customWidth="1"/>
    <col min="4352" max="4352" width="9.42578125" style="1" customWidth="1"/>
    <col min="4353" max="4353" width="7.85546875" style="1" customWidth="1"/>
    <col min="4354" max="4354" width="8.42578125" style="1" customWidth="1"/>
    <col min="4355" max="4355" width="8.28515625" style="1" customWidth="1"/>
    <col min="4356" max="4356" width="8.7109375" style="1" customWidth="1"/>
    <col min="4357" max="4357" width="10" style="1" customWidth="1"/>
    <col min="4358" max="4358" width="9.42578125" style="1" customWidth="1"/>
    <col min="4359" max="4359" width="14.42578125" style="1" customWidth="1"/>
    <col min="4360" max="4360" width="11.42578125" style="1" customWidth="1"/>
    <col min="4361" max="4361" width="13.7109375" style="1" customWidth="1"/>
    <col min="4362" max="4362" width="13.28515625" style="1" customWidth="1"/>
    <col min="4363" max="4363" width="10" style="1" customWidth="1"/>
    <col min="4364" max="4605" width="11.42578125" style="1"/>
    <col min="4606" max="4606" width="18.7109375" style="1" customWidth="1"/>
    <col min="4607" max="4607" width="10.42578125" style="1" customWidth="1"/>
    <col min="4608" max="4608" width="9.42578125" style="1" customWidth="1"/>
    <col min="4609" max="4609" width="7.85546875" style="1" customWidth="1"/>
    <col min="4610" max="4610" width="8.42578125" style="1" customWidth="1"/>
    <col min="4611" max="4611" width="8.28515625" style="1" customWidth="1"/>
    <col min="4612" max="4612" width="8.7109375" style="1" customWidth="1"/>
    <col min="4613" max="4613" width="10" style="1" customWidth="1"/>
    <col min="4614" max="4614" width="9.42578125" style="1" customWidth="1"/>
    <col min="4615" max="4615" width="14.42578125" style="1" customWidth="1"/>
    <col min="4616" max="4616" width="11.42578125" style="1" customWidth="1"/>
    <col min="4617" max="4617" width="13.7109375" style="1" customWidth="1"/>
    <col min="4618" max="4618" width="13.28515625" style="1" customWidth="1"/>
    <col min="4619" max="4619" width="10" style="1" customWidth="1"/>
    <col min="4620" max="4861" width="11.42578125" style="1"/>
    <col min="4862" max="4862" width="18.7109375" style="1" customWidth="1"/>
    <col min="4863" max="4863" width="10.42578125" style="1" customWidth="1"/>
    <col min="4864" max="4864" width="9.42578125" style="1" customWidth="1"/>
    <col min="4865" max="4865" width="7.85546875" style="1" customWidth="1"/>
    <col min="4866" max="4866" width="8.42578125" style="1" customWidth="1"/>
    <col min="4867" max="4867" width="8.28515625" style="1" customWidth="1"/>
    <col min="4868" max="4868" width="8.7109375" style="1" customWidth="1"/>
    <col min="4869" max="4869" width="10" style="1" customWidth="1"/>
    <col min="4870" max="4870" width="9.42578125" style="1" customWidth="1"/>
    <col min="4871" max="4871" width="14.42578125" style="1" customWidth="1"/>
    <col min="4872" max="4872" width="11.42578125" style="1" customWidth="1"/>
    <col min="4873" max="4873" width="13.7109375" style="1" customWidth="1"/>
    <col min="4874" max="4874" width="13.28515625" style="1" customWidth="1"/>
    <col min="4875" max="4875" width="10" style="1" customWidth="1"/>
    <col min="4876" max="5117" width="11.42578125" style="1"/>
    <col min="5118" max="5118" width="18.7109375" style="1" customWidth="1"/>
    <col min="5119" max="5119" width="10.42578125" style="1" customWidth="1"/>
    <col min="5120" max="5120" width="9.42578125" style="1" customWidth="1"/>
    <col min="5121" max="5121" width="7.85546875" style="1" customWidth="1"/>
    <col min="5122" max="5122" width="8.42578125" style="1" customWidth="1"/>
    <col min="5123" max="5123" width="8.28515625" style="1" customWidth="1"/>
    <col min="5124" max="5124" width="8.7109375" style="1" customWidth="1"/>
    <col min="5125" max="5125" width="10" style="1" customWidth="1"/>
    <col min="5126" max="5126" width="9.42578125" style="1" customWidth="1"/>
    <col min="5127" max="5127" width="14.42578125" style="1" customWidth="1"/>
    <col min="5128" max="5128" width="11.42578125" style="1" customWidth="1"/>
    <col min="5129" max="5129" width="13.7109375" style="1" customWidth="1"/>
    <col min="5130" max="5130" width="13.28515625" style="1" customWidth="1"/>
    <col min="5131" max="5131" width="10" style="1" customWidth="1"/>
    <col min="5132" max="5373" width="11.42578125" style="1"/>
    <col min="5374" max="5374" width="18.7109375" style="1" customWidth="1"/>
    <col min="5375" max="5375" width="10.42578125" style="1" customWidth="1"/>
    <col min="5376" max="5376" width="9.42578125" style="1" customWidth="1"/>
    <col min="5377" max="5377" width="7.85546875" style="1" customWidth="1"/>
    <col min="5378" max="5378" width="8.42578125" style="1" customWidth="1"/>
    <col min="5379" max="5379" width="8.28515625" style="1" customWidth="1"/>
    <col min="5380" max="5380" width="8.7109375" style="1" customWidth="1"/>
    <col min="5381" max="5381" width="10" style="1" customWidth="1"/>
    <col min="5382" max="5382" width="9.42578125" style="1" customWidth="1"/>
    <col min="5383" max="5383" width="14.42578125" style="1" customWidth="1"/>
    <col min="5384" max="5384" width="11.42578125" style="1" customWidth="1"/>
    <col min="5385" max="5385" width="13.7109375" style="1" customWidth="1"/>
    <col min="5386" max="5386" width="13.28515625" style="1" customWidth="1"/>
    <col min="5387" max="5387" width="10" style="1" customWidth="1"/>
    <col min="5388" max="5629" width="11.42578125" style="1"/>
    <col min="5630" max="5630" width="18.7109375" style="1" customWidth="1"/>
    <col min="5631" max="5631" width="10.42578125" style="1" customWidth="1"/>
    <col min="5632" max="5632" width="9.42578125" style="1" customWidth="1"/>
    <col min="5633" max="5633" width="7.85546875" style="1" customWidth="1"/>
    <col min="5634" max="5634" width="8.42578125" style="1" customWidth="1"/>
    <col min="5635" max="5635" width="8.28515625" style="1" customWidth="1"/>
    <col min="5636" max="5636" width="8.7109375" style="1" customWidth="1"/>
    <col min="5637" max="5637" width="10" style="1" customWidth="1"/>
    <col min="5638" max="5638" width="9.42578125" style="1" customWidth="1"/>
    <col min="5639" max="5639" width="14.42578125" style="1" customWidth="1"/>
    <col min="5640" max="5640" width="11.42578125" style="1" customWidth="1"/>
    <col min="5641" max="5641" width="13.7109375" style="1" customWidth="1"/>
    <col min="5642" max="5642" width="13.28515625" style="1" customWidth="1"/>
    <col min="5643" max="5643" width="10" style="1" customWidth="1"/>
    <col min="5644" max="5885" width="11.42578125" style="1"/>
    <col min="5886" max="5886" width="18.7109375" style="1" customWidth="1"/>
    <col min="5887" max="5887" width="10.42578125" style="1" customWidth="1"/>
    <col min="5888" max="5888" width="9.42578125" style="1" customWidth="1"/>
    <col min="5889" max="5889" width="7.85546875" style="1" customWidth="1"/>
    <col min="5890" max="5890" width="8.42578125" style="1" customWidth="1"/>
    <col min="5891" max="5891" width="8.28515625" style="1" customWidth="1"/>
    <col min="5892" max="5892" width="8.7109375" style="1" customWidth="1"/>
    <col min="5893" max="5893" width="10" style="1" customWidth="1"/>
    <col min="5894" max="5894" width="9.42578125" style="1" customWidth="1"/>
    <col min="5895" max="5895" width="14.42578125" style="1" customWidth="1"/>
    <col min="5896" max="5896" width="11.42578125" style="1" customWidth="1"/>
    <col min="5897" max="5897" width="13.7109375" style="1" customWidth="1"/>
    <col min="5898" max="5898" width="13.28515625" style="1" customWidth="1"/>
    <col min="5899" max="5899" width="10" style="1" customWidth="1"/>
    <col min="5900" max="6141" width="11.42578125" style="1"/>
    <col min="6142" max="6142" width="18.7109375" style="1" customWidth="1"/>
    <col min="6143" max="6143" width="10.42578125" style="1" customWidth="1"/>
    <col min="6144" max="6144" width="9.42578125" style="1" customWidth="1"/>
    <col min="6145" max="6145" width="7.85546875" style="1" customWidth="1"/>
    <col min="6146" max="6146" width="8.42578125" style="1" customWidth="1"/>
    <col min="6147" max="6147" width="8.28515625" style="1" customWidth="1"/>
    <col min="6148" max="6148" width="8.7109375" style="1" customWidth="1"/>
    <col min="6149" max="6149" width="10" style="1" customWidth="1"/>
    <col min="6150" max="6150" width="9.42578125" style="1" customWidth="1"/>
    <col min="6151" max="6151" width="14.42578125" style="1" customWidth="1"/>
    <col min="6152" max="6152" width="11.42578125" style="1" customWidth="1"/>
    <col min="6153" max="6153" width="13.7109375" style="1" customWidth="1"/>
    <col min="6154" max="6154" width="13.28515625" style="1" customWidth="1"/>
    <col min="6155" max="6155" width="10" style="1" customWidth="1"/>
    <col min="6156" max="6397" width="11.42578125" style="1"/>
    <col min="6398" max="6398" width="18.7109375" style="1" customWidth="1"/>
    <col min="6399" max="6399" width="10.42578125" style="1" customWidth="1"/>
    <col min="6400" max="6400" width="9.42578125" style="1" customWidth="1"/>
    <col min="6401" max="6401" width="7.85546875" style="1" customWidth="1"/>
    <col min="6402" max="6402" width="8.42578125" style="1" customWidth="1"/>
    <col min="6403" max="6403" width="8.28515625" style="1" customWidth="1"/>
    <col min="6404" max="6404" width="8.7109375" style="1" customWidth="1"/>
    <col min="6405" max="6405" width="10" style="1" customWidth="1"/>
    <col min="6406" max="6406" width="9.42578125" style="1" customWidth="1"/>
    <col min="6407" max="6407" width="14.42578125" style="1" customWidth="1"/>
    <col min="6408" max="6408" width="11.42578125" style="1" customWidth="1"/>
    <col min="6409" max="6409" width="13.7109375" style="1" customWidth="1"/>
    <col min="6410" max="6410" width="13.28515625" style="1" customWidth="1"/>
    <col min="6411" max="6411" width="10" style="1" customWidth="1"/>
    <col min="6412" max="6653" width="11.42578125" style="1"/>
    <col min="6654" max="6654" width="18.7109375" style="1" customWidth="1"/>
    <col min="6655" max="6655" width="10.42578125" style="1" customWidth="1"/>
    <col min="6656" max="6656" width="9.42578125" style="1" customWidth="1"/>
    <col min="6657" max="6657" width="7.85546875" style="1" customWidth="1"/>
    <col min="6658" max="6658" width="8.42578125" style="1" customWidth="1"/>
    <col min="6659" max="6659" width="8.28515625" style="1" customWidth="1"/>
    <col min="6660" max="6660" width="8.7109375" style="1" customWidth="1"/>
    <col min="6661" max="6661" width="10" style="1" customWidth="1"/>
    <col min="6662" max="6662" width="9.42578125" style="1" customWidth="1"/>
    <col min="6663" max="6663" width="14.42578125" style="1" customWidth="1"/>
    <col min="6664" max="6664" width="11.42578125" style="1" customWidth="1"/>
    <col min="6665" max="6665" width="13.7109375" style="1" customWidth="1"/>
    <col min="6666" max="6666" width="13.28515625" style="1" customWidth="1"/>
    <col min="6667" max="6667" width="10" style="1" customWidth="1"/>
    <col min="6668" max="6909" width="11.42578125" style="1"/>
    <col min="6910" max="6910" width="18.7109375" style="1" customWidth="1"/>
    <col min="6911" max="6911" width="10.42578125" style="1" customWidth="1"/>
    <col min="6912" max="6912" width="9.42578125" style="1" customWidth="1"/>
    <col min="6913" max="6913" width="7.85546875" style="1" customWidth="1"/>
    <col min="6914" max="6914" width="8.42578125" style="1" customWidth="1"/>
    <col min="6915" max="6915" width="8.28515625" style="1" customWidth="1"/>
    <col min="6916" max="6916" width="8.7109375" style="1" customWidth="1"/>
    <col min="6917" max="6917" width="10" style="1" customWidth="1"/>
    <col min="6918" max="6918" width="9.42578125" style="1" customWidth="1"/>
    <col min="6919" max="6919" width="14.42578125" style="1" customWidth="1"/>
    <col min="6920" max="6920" width="11.42578125" style="1" customWidth="1"/>
    <col min="6921" max="6921" width="13.7109375" style="1" customWidth="1"/>
    <col min="6922" max="6922" width="13.28515625" style="1" customWidth="1"/>
    <col min="6923" max="6923" width="10" style="1" customWidth="1"/>
    <col min="6924" max="7165" width="11.42578125" style="1"/>
    <col min="7166" max="7166" width="18.7109375" style="1" customWidth="1"/>
    <col min="7167" max="7167" width="10.42578125" style="1" customWidth="1"/>
    <col min="7168" max="7168" width="9.42578125" style="1" customWidth="1"/>
    <col min="7169" max="7169" width="7.85546875" style="1" customWidth="1"/>
    <col min="7170" max="7170" width="8.42578125" style="1" customWidth="1"/>
    <col min="7171" max="7171" width="8.28515625" style="1" customWidth="1"/>
    <col min="7172" max="7172" width="8.7109375" style="1" customWidth="1"/>
    <col min="7173" max="7173" width="10" style="1" customWidth="1"/>
    <col min="7174" max="7174" width="9.42578125" style="1" customWidth="1"/>
    <col min="7175" max="7175" width="14.42578125" style="1" customWidth="1"/>
    <col min="7176" max="7176" width="11.42578125" style="1" customWidth="1"/>
    <col min="7177" max="7177" width="13.7109375" style="1" customWidth="1"/>
    <col min="7178" max="7178" width="13.28515625" style="1" customWidth="1"/>
    <col min="7179" max="7179" width="10" style="1" customWidth="1"/>
    <col min="7180" max="7421" width="11.42578125" style="1"/>
    <col min="7422" max="7422" width="18.7109375" style="1" customWidth="1"/>
    <col min="7423" max="7423" width="10.42578125" style="1" customWidth="1"/>
    <col min="7424" max="7424" width="9.42578125" style="1" customWidth="1"/>
    <col min="7425" max="7425" width="7.85546875" style="1" customWidth="1"/>
    <col min="7426" max="7426" width="8.42578125" style="1" customWidth="1"/>
    <col min="7427" max="7427" width="8.28515625" style="1" customWidth="1"/>
    <col min="7428" max="7428" width="8.7109375" style="1" customWidth="1"/>
    <col min="7429" max="7429" width="10" style="1" customWidth="1"/>
    <col min="7430" max="7430" width="9.42578125" style="1" customWidth="1"/>
    <col min="7431" max="7431" width="14.42578125" style="1" customWidth="1"/>
    <col min="7432" max="7432" width="11.42578125" style="1" customWidth="1"/>
    <col min="7433" max="7433" width="13.7109375" style="1" customWidth="1"/>
    <col min="7434" max="7434" width="13.28515625" style="1" customWidth="1"/>
    <col min="7435" max="7435" width="10" style="1" customWidth="1"/>
    <col min="7436" max="7677" width="11.42578125" style="1"/>
    <col min="7678" max="7678" width="18.7109375" style="1" customWidth="1"/>
    <col min="7679" max="7679" width="10.42578125" style="1" customWidth="1"/>
    <col min="7680" max="7680" width="9.42578125" style="1" customWidth="1"/>
    <col min="7681" max="7681" width="7.85546875" style="1" customWidth="1"/>
    <col min="7682" max="7682" width="8.42578125" style="1" customWidth="1"/>
    <col min="7683" max="7683" width="8.28515625" style="1" customWidth="1"/>
    <col min="7684" max="7684" width="8.7109375" style="1" customWidth="1"/>
    <col min="7685" max="7685" width="10" style="1" customWidth="1"/>
    <col min="7686" max="7686" width="9.42578125" style="1" customWidth="1"/>
    <col min="7687" max="7687" width="14.42578125" style="1" customWidth="1"/>
    <col min="7688" max="7688" width="11.42578125" style="1" customWidth="1"/>
    <col min="7689" max="7689" width="13.7109375" style="1" customWidth="1"/>
    <col min="7690" max="7690" width="13.28515625" style="1" customWidth="1"/>
    <col min="7691" max="7691" width="10" style="1" customWidth="1"/>
    <col min="7692" max="7933" width="11.42578125" style="1"/>
    <col min="7934" max="7934" width="18.7109375" style="1" customWidth="1"/>
    <col min="7935" max="7935" width="10.42578125" style="1" customWidth="1"/>
    <col min="7936" max="7936" width="9.42578125" style="1" customWidth="1"/>
    <col min="7937" max="7937" width="7.85546875" style="1" customWidth="1"/>
    <col min="7938" max="7938" width="8.42578125" style="1" customWidth="1"/>
    <col min="7939" max="7939" width="8.28515625" style="1" customWidth="1"/>
    <col min="7940" max="7940" width="8.7109375" style="1" customWidth="1"/>
    <col min="7941" max="7941" width="10" style="1" customWidth="1"/>
    <col min="7942" max="7942" width="9.42578125" style="1" customWidth="1"/>
    <col min="7943" max="7943" width="14.42578125" style="1" customWidth="1"/>
    <col min="7944" max="7944" width="11.42578125" style="1" customWidth="1"/>
    <col min="7945" max="7945" width="13.7109375" style="1" customWidth="1"/>
    <col min="7946" max="7946" width="13.28515625" style="1" customWidth="1"/>
    <col min="7947" max="7947" width="10" style="1" customWidth="1"/>
    <col min="7948" max="8189" width="11.42578125" style="1"/>
    <col min="8190" max="8190" width="18.7109375" style="1" customWidth="1"/>
    <col min="8191" max="8191" width="10.42578125" style="1" customWidth="1"/>
    <col min="8192" max="8192" width="9.42578125" style="1" customWidth="1"/>
    <col min="8193" max="8193" width="7.85546875" style="1" customWidth="1"/>
    <col min="8194" max="8194" width="8.42578125" style="1" customWidth="1"/>
    <col min="8195" max="8195" width="8.28515625" style="1" customWidth="1"/>
    <col min="8196" max="8196" width="8.7109375" style="1" customWidth="1"/>
    <col min="8197" max="8197" width="10" style="1" customWidth="1"/>
    <col min="8198" max="8198" width="9.42578125" style="1" customWidth="1"/>
    <col min="8199" max="8199" width="14.42578125" style="1" customWidth="1"/>
    <col min="8200" max="8200" width="11.42578125" style="1" customWidth="1"/>
    <col min="8201" max="8201" width="13.7109375" style="1" customWidth="1"/>
    <col min="8202" max="8202" width="13.28515625" style="1" customWidth="1"/>
    <col min="8203" max="8203" width="10" style="1" customWidth="1"/>
    <col min="8204" max="8445" width="11.42578125" style="1"/>
    <col min="8446" max="8446" width="18.7109375" style="1" customWidth="1"/>
    <col min="8447" max="8447" width="10.42578125" style="1" customWidth="1"/>
    <col min="8448" max="8448" width="9.42578125" style="1" customWidth="1"/>
    <col min="8449" max="8449" width="7.85546875" style="1" customWidth="1"/>
    <col min="8450" max="8450" width="8.42578125" style="1" customWidth="1"/>
    <col min="8451" max="8451" width="8.28515625" style="1" customWidth="1"/>
    <col min="8452" max="8452" width="8.7109375" style="1" customWidth="1"/>
    <col min="8453" max="8453" width="10" style="1" customWidth="1"/>
    <col min="8454" max="8454" width="9.42578125" style="1" customWidth="1"/>
    <col min="8455" max="8455" width="14.42578125" style="1" customWidth="1"/>
    <col min="8456" max="8456" width="11.42578125" style="1" customWidth="1"/>
    <col min="8457" max="8457" width="13.7109375" style="1" customWidth="1"/>
    <col min="8458" max="8458" width="13.28515625" style="1" customWidth="1"/>
    <col min="8459" max="8459" width="10" style="1" customWidth="1"/>
    <col min="8460" max="8701" width="11.42578125" style="1"/>
    <col min="8702" max="8702" width="18.7109375" style="1" customWidth="1"/>
    <col min="8703" max="8703" width="10.42578125" style="1" customWidth="1"/>
    <col min="8704" max="8704" width="9.42578125" style="1" customWidth="1"/>
    <col min="8705" max="8705" width="7.85546875" style="1" customWidth="1"/>
    <col min="8706" max="8706" width="8.42578125" style="1" customWidth="1"/>
    <col min="8707" max="8707" width="8.28515625" style="1" customWidth="1"/>
    <col min="8708" max="8708" width="8.7109375" style="1" customWidth="1"/>
    <col min="8709" max="8709" width="10" style="1" customWidth="1"/>
    <col min="8710" max="8710" width="9.42578125" style="1" customWidth="1"/>
    <col min="8711" max="8711" width="14.42578125" style="1" customWidth="1"/>
    <col min="8712" max="8712" width="11.42578125" style="1" customWidth="1"/>
    <col min="8713" max="8713" width="13.7109375" style="1" customWidth="1"/>
    <col min="8714" max="8714" width="13.28515625" style="1" customWidth="1"/>
    <col min="8715" max="8715" width="10" style="1" customWidth="1"/>
    <col min="8716" max="8957" width="11.42578125" style="1"/>
    <col min="8958" max="8958" width="18.7109375" style="1" customWidth="1"/>
    <col min="8959" max="8959" width="10.42578125" style="1" customWidth="1"/>
    <col min="8960" max="8960" width="9.42578125" style="1" customWidth="1"/>
    <col min="8961" max="8961" width="7.85546875" style="1" customWidth="1"/>
    <col min="8962" max="8962" width="8.42578125" style="1" customWidth="1"/>
    <col min="8963" max="8963" width="8.28515625" style="1" customWidth="1"/>
    <col min="8964" max="8964" width="8.7109375" style="1" customWidth="1"/>
    <col min="8965" max="8965" width="10" style="1" customWidth="1"/>
    <col min="8966" max="8966" width="9.42578125" style="1" customWidth="1"/>
    <col min="8967" max="8967" width="14.42578125" style="1" customWidth="1"/>
    <col min="8968" max="8968" width="11.42578125" style="1" customWidth="1"/>
    <col min="8969" max="8969" width="13.7109375" style="1" customWidth="1"/>
    <col min="8970" max="8970" width="13.28515625" style="1" customWidth="1"/>
    <col min="8971" max="8971" width="10" style="1" customWidth="1"/>
    <col min="8972" max="9213" width="11.42578125" style="1"/>
    <col min="9214" max="9214" width="18.7109375" style="1" customWidth="1"/>
    <col min="9215" max="9215" width="10.42578125" style="1" customWidth="1"/>
    <col min="9216" max="9216" width="9.42578125" style="1" customWidth="1"/>
    <col min="9217" max="9217" width="7.85546875" style="1" customWidth="1"/>
    <col min="9218" max="9218" width="8.42578125" style="1" customWidth="1"/>
    <col min="9219" max="9219" width="8.28515625" style="1" customWidth="1"/>
    <col min="9220" max="9220" width="8.7109375" style="1" customWidth="1"/>
    <col min="9221" max="9221" width="10" style="1" customWidth="1"/>
    <col min="9222" max="9222" width="9.42578125" style="1" customWidth="1"/>
    <col min="9223" max="9223" width="14.42578125" style="1" customWidth="1"/>
    <col min="9224" max="9224" width="11.42578125" style="1" customWidth="1"/>
    <col min="9225" max="9225" width="13.7109375" style="1" customWidth="1"/>
    <col min="9226" max="9226" width="13.28515625" style="1" customWidth="1"/>
    <col min="9227" max="9227" width="10" style="1" customWidth="1"/>
    <col min="9228" max="9469" width="11.42578125" style="1"/>
    <col min="9470" max="9470" width="18.7109375" style="1" customWidth="1"/>
    <col min="9471" max="9471" width="10.42578125" style="1" customWidth="1"/>
    <col min="9472" max="9472" width="9.42578125" style="1" customWidth="1"/>
    <col min="9473" max="9473" width="7.85546875" style="1" customWidth="1"/>
    <col min="9474" max="9474" width="8.42578125" style="1" customWidth="1"/>
    <col min="9475" max="9475" width="8.28515625" style="1" customWidth="1"/>
    <col min="9476" max="9476" width="8.7109375" style="1" customWidth="1"/>
    <col min="9477" max="9477" width="10" style="1" customWidth="1"/>
    <col min="9478" max="9478" width="9.42578125" style="1" customWidth="1"/>
    <col min="9479" max="9479" width="14.42578125" style="1" customWidth="1"/>
    <col min="9480" max="9480" width="11.42578125" style="1" customWidth="1"/>
    <col min="9481" max="9481" width="13.7109375" style="1" customWidth="1"/>
    <col min="9482" max="9482" width="13.28515625" style="1" customWidth="1"/>
    <col min="9483" max="9483" width="10" style="1" customWidth="1"/>
    <col min="9484" max="9725" width="11.42578125" style="1"/>
    <col min="9726" max="9726" width="18.7109375" style="1" customWidth="1"/>
    <col min="9727" max="9727" width="10.42578125" style="1" customWidth="1"/>
    <col min="9728" max="9728" width="9.42578125" style="1" customWidth="1"/>
    <col min="9729" max="9729" width="7.85546875" style="1" customWidth="1"/>
    <col min="9730" max="9730" width="8.42578125" style="1" customWidth="1"/>
    <col min="9731" max="9731" width="8.28515625" style="1" customWidth="1"/>
    <col min="9732" max="9732" width="8.7109375" style="1" customWidth="1"/>
    <col min="9733" max="9733" width="10" style="1" customWidth="1"/>
    <col min="9734" max="9734" width="9.42578125" style="1" customWidth="1"/>
    <col min="9735" max="9735" width="14.42578125" style="1" customWidth="1"/>
    <col min="9736" max="9736" width="11.42578125" style="1" customWidth="1"/>
    <col min="9737" max="9737" width="13.7109375" style="1" customWidth="1"/>
    <col min="9738" max="9738" width="13.28515625" style="1" customWidth="1"/>
    <col min="9739" max="9739" width="10" style="1" customWidth="1"/>
    <col min="9740" max="9981" width="11.42578125" style="1"/>
    <col min="9982" max="9982" width="18.7109375" style="1" customWidth="1"/>
    <col min="9983" max="9983" width="10.42578125" style="1" customWidth="1"/>
    <col min="9984" max="9984" width="9.42578125" style="1" customWidth="1"/>
    <col min="9985" max="9985" width="7.85546875" style="1" customWidth="1"/>
    <col min="9986" max="9986" width="8.42578125" style="1" customWidth="1"/>
    <col min="9987" max="9987" width="8.28515625" style="1" customWidth="1"/>
    <col min="9988" max="9988" width="8.7109375" style="1" customWidth="1"/>
    <col min="9989" max="9989" width="10" style="1" customWidth="1"/>
    <col min="9990" max="9990" width="9.42578125" style="1" customWidth="1"/>
    <col min="9991" max="9991" width="14.42578125" style="1" customWidth="1"/>
    <col min="9992" max="9992" width="11.42578125" style="1" customWidth="1"/>
    <col min="9993" max="9993" width="13.7109375" style="1" customWidth="1"/>
    <col min="9994" max="9994" width="13.28515625" style="1" customWidth="1"/>
    <col min="9995" max="9995" width="10" style="1" customWidth="1"/>
    <col min="9996" max="10237" width="11.42578125" style="1"/>
    <col min="10238" max="10238" width="18.7109375" style="1" customWidth="1"/>
    <col min="10239" max="10239" width="10.42578125" style="1" customWidth="1"/>
    <col min="10240" max="10240" width="9.42578125" style="1" customWidth="1"/>
    <col min="10241" max="10241" width="7.85546875" style="1" customWidth="1"/>
    <col min="10242" max="10242" width="8.42578125" style="1" customWidth="1"/>
    <col min="10243" max="10243" width="8.28515625" style="1" customWidth="1"/>
    <col min="10244" max="10244" width="8.7109375" style="1" customWidth="1"/>
    <col min="10245" max="10245" width="10" style="1" customWidth="1"/>
    <col min="10246" max="10246" width="9.42578125" style="1" customWidth="1"/>
    <col min="10247" max="10247" width="14.42578125" style="1" customWidth="1"/>
    <col min="10248" max="10248" width="11.42578125" style="1" customWidth="1"/>
    <col min="10249" max="10249" width="13.7109375" style="1" customWidth="1"/>
    <col min="10250" max="10250" width="13.28515625" style="1" customWidth="1"/>
    <col min="10251" max="10251" width="10" style="1" customWidth="1"/>
    <col min="10252" max="10493" width="11.42578125" style="1"/>
    <col min="10494" max="10494" width="18.7109375" style="1" customWidth="1"/>
    <col min="10495" max="10495" width="10.42578125" style="1" customWidth="1"/>
    <col min="10496" max="10496" width="9.42578125" style="1" customWidth="1"/>
    <col min="10497" max="10497" width="7.85546875" style="1" customWidth="1"/>
    <col min="10498" max="10498" width="8.42578125" style="1" customWidth="1"/>
    <col min="10499" max="10499" width="8.28515625" style="1" customWidth="1"/>
    <col min="10500" max="10500" width="8.7109375" style="1" customWidth="1"/>
    <col min="10501" max="10501" width="10" style="1" customWidth="1"/>
    <col min="10502" max="10502" width="9.42578125" style="1" customWidth="1"/>
    <col min="10503" max="10503" width="14.42578125" style="1" customWidth="1"/>
    <col min="10504" max="10504" width="11.42578125" style="1" customWidth="1"/>
    <col min="10505" max="10505" width="13.7109375" style="1" customWidth="1"/>
    <col min="10506" max="10506" width="13.28515625" style="1" customWidth="1"/>
    <col min="10507" max="10507" width="10" style="1" customWidth="1"/>
    <col min="10508" max="10749" width="11.42578125" style="1"/>
    <col min="10750" max="10750" width="18.7109375" style="1" customWidth="1"/>
    <col min="10751" max="10751" width="10.42578125" style="1" customWidth="1"/>
    <col min="10752" max="10752" width="9.42578125" style="1" customWidth="1"/>
    <col min="10753" max="10753" width="7.85546875" style="1" customWidth="1"/>
    <col min="10754" max="10754" width="8.42578125" style="1" customWidth="1"/>
    <col min="10755" max="10755" width="8.28515625" style="1" customWidth="1"/>
    <col min="10756" max="10756" width="8.7109375" style="1" customWidth="1"/>
    <col min="10757" max="10757" width="10" style="1" customWidth="1"/>
    <col min="10758" max="10758" width="9.42578125" style="1" customWidth="1"/>
    <col min="10759" max="10759" width="14.42578125" style="1" customWidth="1"/>
    <col min="10760" max="10760" width="11.42578125" style="1" customWidth="1"/>
    <col min="10761" max="10761" width="13.7109375" style="1" customWidth="1"/>
    <col min="10762" max="10762" width="13.28515625" style="1" customWidth="1"/>
    <col min="10763" max="10763" width="10" style="1" customWidth="1"/>
    <col min="10764" max="11005" width="11.42578125" style="1"/>
    <col min="11006" max="11006" width="18.7109375" style="1" customWidth="1"/>
    <col min="11007" max="11007" width="10.42578125" style="1" customWidth="1"/>
    <col min="11008" max="11008" width="9.42578125" style="1" customWidth="1"/>
    <col min="11009" max="11009" width="7.85546875" style="1" customWidth="1"/>
    <col min="11010" max="11010" width="8.42578125" style="1" customWidth="1"/>
    <col min="11011" max="11011" width="8.28515625" style="1" customWidth="1"/>
    <col min="11012" max="11012" width="8.7109375" style="1" customWidth="1"/>
    <col min="11013" max="11013" width="10" style="1" customWidth="1"/>
    <col min="11014" max="11014" width="9.42578125" style="1" customWidth="1"/>
    <col min="11015" max="11015" width="14.42578125" style="1" customWidth="1"/>
    <col min="11016" max="11016" width="11.42578125" style="1" customWidth="1"/>
    <col min="11017" max="11017" width="13.7109375" style="1" customWidth="1"/>
    <col min="11018" max="11018" width="13.28515625" style="1" customWidth="1"/>
    <col min="11019" max="11019" width="10" style="1" customWidth="1"/>
    <col min="11020" max="11261" width="11.42578125" style="1"/>
    <col min="11262" max="11262" width="18.7109375" style="1" customWidth="1"/>
    <col min="11263" max="11263" width="10.42578125" style="1" customWidth="1"/>
    <col min="11264" max="11264" width="9.42578125" style="1" customWidth="1"/>
    <col min="11265" max="11265" width="7.85546875" style="1" customWidth="1"/>
    <col min="11266" max="11266" width="8.42578125" style="1" customWidth="1"/>
    <col min="11267" max="11267" width="8.28515625" style="1" customWidth="1"/>
    <col min="11268" max="11268" width="8.7109375" style="1" customWidth="1"/>
    <col min="11269" max="11269" width="10" style="1" customWidth="1"/>
    <col min="11270" max="11270" width="9.42578125" style="1" customWidth="1"/>
    <col min="11271" max="11271" width="14.42578125" style="1" customWidth="1"/>
    <col min="11272" max="11272" width="11.42578125" style="1" customWidth="1"/>
    <col min="11273" max="11273" width="13.7109375" style="1" customWidth="1"/>
    <col min="11274" max="11274" width="13.28515625" style="1" customWidth="1"/>
    <col min="11275" max="11275" width="10" style="1" customWidth="1"/>
    <col min="11276" max="11517" width="11.42578125" style="1"/>
    <col min="11518" max="11518" width="18.7109375" style="1" customWidth="1"/>
    <col min="11519" max="11519" width="10.42578125" style="1" customWidth="1"/>
    <col min="11520" max="11520" width="9.42578125" style="1" customWidth="1"/>
    <col min="11521" max="11521" width="7.85546875" style="1" customWidth="1"/>
    <col min="11522" max="11522" width="8.42578125" style="1" customWidth="1"/>
    <col min="11523" max="11523" width="8.28515625" style="1" customWidth="1"/>
    <col min="11524" max="11524" width="8.7109375" style="1" customWidth="1"/>
    <col min="11525" max="11525" width="10" style="1" customWidth="1"/>
    <col min="11526" max="11526" width="9.42578125" style="1" customWidth="1"/>
    <col min="11527" max="11527" width="14.42578125" style="1" customWidth="1"/>
    <col min="11528" max="11528" width="11.42578125" style="1" customWidth="1"/>
    <col min="11529" max="11529" width="13.7109375" style="1" customWidth="1"/>
    <col min="11530" max="11530" width="13.28515625" style="1" customWidth="1"/>
    <col min="11531" max="11531" width="10" style="1" customWidth="1"/>
    <col min="11532" max="11773" width="11.42578125" style="1"/>
    <col min="11774" max="11774" width="18.7109375" style="1" customWidth="1"/>
    <col min="11775" max="11775" width="10.42578125" style="1" customWidth="1"/>
    <col min="11776" max="11776" width="9.42578125" style="1" customWidth="1"/>
    <col min="11777" max="11777" width="7.85546875" style="1" customWidth="1"/>
    <col min="11778" max="11778" width="8.42578125" style="1" customWidth="1"/>
    <col min="11779" max="11779" width="8.28515625" style="1" customWidth="1"/>
    <col min="11780" max="11780" width="8.7109375" style="1" customWidth="1"/>
    <col min="11781" max="11781" width="10" style="1" customWidth="1"/>
    <col min="11782" max="11782" width="9.42578125" style="1" customWidth="1"/>
    <col min="11783" max="11783" width="14.42578125" style="1" customWidth="1"/>
    <col min="11784" max="11784" width="11.42578125" style="1" customWidth="1"/>
    <col min="11785" max="11785" width="13.7109375" style="1" customWidth="1"/>
    <col min="11786" max="11786" width="13.28515625" style="1" customWidth="1"/>
    <col min="11787" max="11787" width="10" style="1" customWidth="1"/>
    <col min="11788" max="12029" width="11.42578125" style="1"/>
    <col min="12030" max="12030" width="18.7109375" style="1" customWidth="1"/>
    <col min="12031" max="12031" width="10.42578125" style="1" customWidth="1"/>
    <col min="12032" max="12032" width="9.42578125" style="1" customWidth="1"/>
    <col min="12033" max="12033" width="7.85546875" style="1" customWidth="1"/>
    <col min="12034" max="12034" width="8.42578125" style="1" customWidth="1"/>
    <col min="12035" max="12035" width="8.28515625" style="1" customWidth="1"/>
    <col min="12036" max="12036" width="8.7109375" style="1" customWidth="1"/>
    <col min="12037" max="12037" width="10" style="1" customWidth="1"/>
    <col min="12038" max="12038" width="9.42578125" style="1" customWidth="1"/>
    <col min="12039" max="12039" width="14.42578125" style="1" customWidth="1"/>
    <col min="12040" max="12040" width="11.42578125" style="1" customWidth="1"/>
    <col min="12041" max="12041" width="13.7109375" style="1" customWidth="1"/>
    <col min="12042" max="12042" width="13.28515625" style="1" customWidth="1"/>
    <col min="12043" max="12043" width="10" style="1" customWidth="1"/>
    <col min="12044" max="12285" width="11.42578125" style="1"/>
    <col min="12286" max="12286" width="18.7109375" style="1" customWidth="1"/>
    <col min="12287" max="12287" width="10.42578125" style="1" customWidth="1"/>
    <col min="12288" max="12288" width="9.42578125" style="1" customWidth="1"/>
    <col min="12289" max="12289" width="7.85546875" style="1" customWidth="1"/>
    <col min="12290" max="12290" width="8.42578125" style="1" customWidth="1"/>
    <col min="12291" max="12291" width="8.28515625" style="1" customWidth="1"/>
    <col min="12292" max="12292" width="8.7109375" style="1" customWidth="1"/>
    <col min="12293" max="12293" width="10" style="1" customWidth="1"/>
    <col min="12294" max="12294" width="9.42578125" style="1" customWidth="1"/>
    <col min="12295" max="12295" width="14.42578125" style="1" customWidth="1"/>
    <col min="12296" max="12296" width="11.42578125" style="1" customWidth="1"/>
    <col min="12297" max="12297" width="13.7109375" style="1" customWidth="1"/>
    <col min="12298" max="12298" width="13.28515625" style="1" customWidth="1"/>
    <col min="12299" max="12299" width="10" style="1" customWidth="1"/>
    <col min="12300" max="12541" width="11.42578125" style="1"/>
    <col min="12542" max="12542" width="18.7109375" style="1" customWidth="1"/>
    <col min="12543" max="12543" width="10.42578125" style="1" customWidth="1"/>
    <col min="12544" max="12544" width="9.42578125" style="1" customWidth="1"/>
    <col min="12545" max="12545" width="7.85546875" style="1" customWidth="1"/>
    <col min="12546" max="12546" width="8.42578125" style="1" customWidth="1"/>
    <col min="12547" max="12547" width="8.28515625" style="1" customWidth="1"/>
    <col min="12548" max="12548" width="8.7109375" style="1" customWidth="1"/>
    <col min="12549" max="12549" width="10" style="1" customWidth="1"/>
    <col min="12550" max="12550" width="9.42578125" style="1" customWidth="1"/>
    <col min="12551" max="12551" width="14.42578125" style="1" customWidth="1"/>
    <col min="12552" max="12552" width="11.42578125" style="1" customWidth="1"/>
    <col min="12553" max="12553" width="13.7109375" style="1" customWidth="1"/>
    <col min="12554" max="12554" width="13.28515625" style="1" customWidth="1"/>
    <col min="12555" max="12555" width="10" style="1" customWidth="1"/>
    <col min="12556" max="12797" width="11.42578125" style="1"/>
    <col min="12798" max="12798" width="18.7109375" style="1" customWidth="1"/>
    <col min="12799" max="12799" width="10.42578125" style="1" customWidth="1"/>
    <col min="12800" max="12800" width="9.42578125" style="1" customWidth="1"/>
    <col min="12801" max="12801" width="7.85546875" style="1" customWidth="1"/>
    <col min="12802" max="12802" width="8.42578125" style="1" customWidth="1"/>
    <col min="12803" max="12803" width="8.28515625" style="1" customWidth="1"/>
    <col min="12804" max="12804" width="8.7109375" style="1" customWidth="1"/>
    <col min="12805" max="12805" width="10" style="1" customWidth="1"/>
    <col min="12806" max="12806" width="9.42578125" style="1" customWidth="1"/>
    <col min="12807" max="12807" width="14.42578125" style="1" customWidth="1"/>
    <col min="12808" max="12808" width="11.42578125" style="1" customWidth="1"/>
    <col min="12809" max="12809" width="13.7109375" style="1" customWidth="1"/>
    <col min="12810" max="12810" width="13.28515625" style="1" customWidth="1"/>
    <col min="12811" max="12811" width="10" style="1" customWidth="1"/>
    <col min="12812" max="13053" width="11.42578125" style="1"/>
    <col min="13054" max="13054" width="18.7109375" style="1" customWidth="1"/>
    <col min="13055" max="13055" width="10.42578125" style="1" customWidth="1"/>
    <col min="13056" max="13056" width="9.42578125" style="1" customWidth="1"/>
    <col min="13057" max="13057" width="7.85546875" style="1" customWidth="1"/>
    <col min="13058" max="13058" width="8.42578125" style="1" customWidth="1"/>
    <col min="13059" max="13059" width="8.28515625" style="1" customWidth="1"/>
    <col min="13060" max="13060" width="8.7109375" style="1" customWidth="1"/>
    <col min="13061" max="13061" width="10" style="1" customWidth="1"/>
    <col min="13062" max="13062" width="9.42578125" style="1" customWidth="1"/>
    <col min="13063" max="13063" width="14.42578125" style="1" customWidth="1"/>
    <col min="13064" max="13064" width="11.42578125" style="1" customWidth="1"/>
    <col min="13065" max="13065" width="13.7109375" style="1" customWidth="1"/>
    <col min="13066" max="13066" width="13.28515625" style="1" customWidth="1"/>
    <col min="13067" max="13067" width="10" style="1" customWidth="1"/>
    <col min="13068" max="13309" width="11.42578125" style="1"/>
    <col min="13310" max="13310" width="18.7109375" style="1" customWidth="1"/>
    <col min="13311" max="13311" width="10.42578125" style="1" customWidth="1"/>
    <col min="13312" max="13312" width="9.42578125" style="1" customWidth="1"/>
    <col min="13313" max="13313" width="7.85546875" style="1" customWidth="1"/>
    <col min="13314" max="13314" width="8.42578125" style="1" customWidth="1"/>
    <col min="13315" max="13315" width="8.28515625" style="1" customWidth="1"/>
    <col min="13316" max="13316" width="8.7109375" style="1" customWidth="1"/>
    <col min="13317" max="13317" width="10" style="1" customWidth="1"/>
    <col min="13318" max="13318" width="9.42578125" style="1" customWidth="1"/>
    <col min="13319" max="13319" width="14.42578125" style="1" customWidth="1"/>
    <col min="13320" max="13320" width="11.42578125" style="1" customWidth="1"/>
    <col min="13321" max="13321" width="13.7109375" style="1" customWidth="1"/>
    <col min="13322" max="13322" width="13.28515625" style="1" customWidth="1"/>
    <col min="13323" max="13323" width="10" style="1" customWidth="1"/>
    <col min="13324" max="13565" width="11.42578125" style="1"/>
    <col min="13566" max="13566" width="18.7109375" style="1" customWidth="1"/>
    <col min="13567" max="13567" width="10.42578125" style="1" customWidth="1"/>
    <col min="13568" max="13568" width="9.42578125" style="1" customWidth="1"/>
    <col min="13569" max="13569" width="7.85546875" style="1" customWidth="1"/>
    <col min="13570" max="13570" width="8.42578125" style="1" customWidth="1"/>
    <col min="13571" max="13571" width="8.28515625" style="1" customWidth="1"/>
    <col min="13572" max="13572" width="8.7109375" style="1" customWidth="1"/>
    <col min="13573" max="13573" width="10" style="1" customWidth="1"/>
    <col min="13574" max="13574" width="9.42578125" style="1" customWidth="1"/>
    <col min="13575" max="13575" width="14.42578125" style="1" customWidth="1"/>
    <col min="13576" max="13576" width="11.42578125" style="1" customWidth="1"/>
    <col min="13577" max="13577" width="13.7109375" style="1" customWidth="1"/>
    <col min="13578" max="13578" width="13.28515625" style="1" customWidth="1"/>
    <col min="13579" max="13579" width="10" style="1" customWidth="1"/>
    <col min="13580" max="13821" width="11.42578125" style="1"/>
    <col min="13822" max="13822" width="18.7109375" style="1" customWidth="1"/>
    <col min="13823" max="13823" width="10.42578125" style="1" customWidth="1"/>
    <col min="13824" max="13824" width="9.42578125" style="1" customWidth="1"/>
    <col min="13825" max="13825" width="7.85546875" style="1" customWidth="1"/>
    <col min="13826" max="13826" width="8.42578125" style="1" customWidth="1"/>
    <col min="13827" max="13827" width="8.28515625" style="1" customWidth="1"/>
    <col min="13828" max="13828" width="8.7109375" style="1" customWidth="1"/>
    <col min="13829" max="13829" width="10" style="1" customWidth="1"/>
    <col min="13830" max="13830" width="9.42578125" style="1" customWidth="1"/>
    <col min="13831" max="13831" width="14.42578125" style="1" customWidth="1"/>
    <col min="13832" max="13832" width="11.42578125" style="1" customWidth="1"/>
    <col min="13833" max="13833" width="13.7109375" style="1" customWidth="1"/>
    <col min="13834" max="13834" width="13.28515625" style="1" customWidth="1"/>
    <col min="13835" max="13835" width="10" style="1" customWidth="1"/>
    <col min="13836" max="14077" width="11.42578125" style="1"/>
    <col min="14078" max="14078" width="18.7109375" style="1" customWidth="1"/>
    <col min="14079" max="14079" width="10.42578125" style="1" customWidth="1"/>
    <col min="14080" max="14080" width="9.42578125" style="1" customWidth="1"/>
    <col min="14081" max="14081" width="7.85546875" style="1" customWidth="1"/>
    <col min="14082" max="14082" width="8.42578125" style="1" customWidth="1"/>
    <col min="14083" max="14083" width="8.28515625" style="1" customWidth="1"/>
    <col min="14084" max="14084" width="8.7109375" style="1" customWidth="1"/>
    <col min="14085" max="14085" width="10" style="1" customWidth="1"/>
    <col min="14086" max="14086" width="9.42578125" style="1" customWidth="1"/>
    <col min="14087" max="14087" width="14.42578125" style="1" customWidth="1"/>
    <col min="14088" max="14088" width="11.42578125" style="1" customWidth="1"/>
    <col min="14089" max="14089" width="13.7109375" style="1" customWidth="1"/>
    <col min="14090" max="14090" width="13.28515625" style="1" customWidth="1"/>
    <col min="14091" max="14091" width="10" style="1" customWidth="1"/>
    <col min="14092" max="14333" width="11.42578125" style="1"/>
    <col min="14334" max="14334" width="18.7109375" style="1" customWidth="1"/>
    <col min="14335" max="14335" width="10.42578125" style="1" customWidth="1"/>
    <col min="14336" max="14336" width="9.42578125" style="1" customWidth="1"/>
    <col min="14337" max="14337" width="7.85546875" style="1" customWidth="1"/>
    <col min="14338" max="14338" width="8.42578125" style="1" customWidth="1"/>
    <col min="14339" max="14339" width="8.28515625" style="1" customWidth="1"/>
    <col min="14340" max="14340" width="8.7109375" style="1" customWidth="1"/>
    <col min="14341" max="14341" width="10" style="1" customWidth="1"/>
    <col min="14342" max="14342" width="9.42578125" style="1" customWidth="1"/>
    <col min="14343" max="14343" width="14.42578125" style="1" customWidth="1"/>
    <col min="14344" max="14344" width="11.42578125" style="1" customWidth="1"/>
    <col min="14345" max="14345" width="13.7109375" style="1" customWidth="1"/>
    <col min="14346" max="14346" width="13.28515625" style="1" customWidth="1"/>
    <col min="14347" max="14347" width="10" style="1" customWidth="1"/>
    <col min="14348" max="14589" width="11.42578125" style="1"/>
    <col min="14590" max="14590" width="18.7109375" style="1" customWidth="1"/>
    <col min="14591" max="14591" width="10.42578125" style="1" customWidth="1"/>
    <col min="14592" max="14592" width="9.42578125" style="1" customWidth="1"/>
    <col min="14593" max="14593" width="7.85546875" style="1" customWidth="1"/>
    <col min="14594" max="14594" width="8.42578125" style="1" customWidth="1"/>
    <col min="14595" max="14595" width="8.28515625" style="1" customWidth="1"/>
    <col min="14596" max="14596" width="8.7109375" style="1" customWidth="1"/>
    <col min="14597" max="14597" width="10" style="1" customWidth="1"/>
    <col min="14598" max="14598" width="9.42578125" style="1" customWidth="1"/>
    <col min="14599" max="14599" width="14.42578125" style="1" customWidth="1"/>
    <col min="14600" max="14600" width="11.42578125" style="1" customWidth="1"/>
    <col min="14601" max="14601" width="13.7109375" style="1" customWidth="1"/>
    <col min="14602" max="14602" width="13.28515625" style="1" customWidth="1"/>
    <col min="14603" max="14603" width="10" style="1" customWidth="1"/>
    <col min="14604" max="14845" width="11.42578125" style="1"/>
    <col min="14846" max="14846" width="18.7109375" style="1" customWidth="1"/>
    <col min="14847" max="14847" width="10.42578125" style="1" customWidth="1"/>
    <col min="14848" max="14848" width="9.42578125" style="1" customWidth="1"/>
    <col min="14849" max="14849" width="7.85546875" style="1" customWidth="1"/>
    <col min="14850" max="14850" width="8.42578125" style="1" customWidth="1"/>
    <col min="14851" max="14851" width="8.28515625" style="1" customWidth="1"/>
    <col min="14852" max="14852" width="8.7109375" style="1" customWidth="1"/>
    <col min="14853" max="14853" width="10" style="1" customWidth="1"/>
    <col min="14854" max="14854" width="9.42578125" style="1" customWidth="1"/>
    <col min="14855" max="14855" width="14.42578125" style="1" customWidth="1"/>
    <col min="14856" max="14856" width="11.42578125" style="1" customWidth="1"/>
    <col min="14857" max="14857" width="13.7109375" style="1" customWidth="1"/>
    <col min="14858" max="14858" width="13.28515625" style="1" customWidth="1"/>
    <col min="14859" max="14859" width="10" style="1" customWidth="1"/>
    <col min="14860" max="15101" width="11.42578125" style="1"/>
    <col min="15102" max="15102" width="18.7109375" style="1" customWidth="1"/>
    <col min="15103" max="15103" width="10.42578125" style="1" customWidth="1"/>
    <col min="15104" max="15104" width="9.42578125" style="1" customWidth="1"/>
    <col min="15105" max="15105" width="7.85546875" style="1" customWidth="1"/>
    <col min="15106" max="15106" width="8.42578125" style="1" customWidth="1"/>
    <col min="15107" max="15107" width="8.28515625" style="1" customWidth="1"/>
    <col min="15108" max="15108" width="8.7109375" style="1" customWidth="1"/>
    <col min="15109" max="15109" width="10" style="1" customWidth="1"/>
    <col min="15110" max="15110" width="9.42578125" style="1" customWidth="1"/>
    <col min="15111" max="15111" width="14.42578125" style="1" customWidth="1"/>
    <col min="15112" max="15112" width="11.42578125" style="1" customWidth="1"/>
    <col min="15113" max="15113" width="13.7109375" style="1" customWidth="1"/>
    <col min="15114" max="15114" width="13.28515625" style="1" customWidth="1"/>
    <col min="15115" max="15115" width="10" style="1" customWidth="1"/>
    <col min="15116" max="15357" width="11.42578125" style="1"/>
    <col min="15358" max="15358" width="18.7109375" style="1" customWidth="1"/>
    <col min="15359" max="15359" width="10.42578125" style="1" customWidth="1"/>
    <col min="15360" max="15360" width="9.42578125" style="1" customWidth="1"/>
    <col min="15361" max="15361" width="7.85546875" style="1" customWidth="1"/>
    <col min="15362" max="15362" width="8.42578125" style="1" customWidth="1"/>
    <col min="15363" max="15363" width="8.28515625" style="1" customWidth="1"/>
    <col min="15364" max="15364" width="8.7109375" style="1" customWidth="1"/>
    <col min="15365" max="15365" width="10" style="1" customWidth="1"/>
    <col min="15366" max="15366" width="9.42578125" style="1" customWidth="1"/>
    <col min="15367" max="15367" width="14.42578125" style="1" customWidth="1"/>
    <col min="15368" max="15368" width="11.42578125" style="1" customWidth="1"/>
    <col min="15369" max="15369" width="13.7109375" style="1" customWidth="1"/>
    <col min="15370" max="15370" width="13.28515625" style="1" customWidth="1"/>
    <col min="15371" max="15371" width="10" style="1" customWidth="1"/>
    <col min="15372" max="15613" width="11.42578125" style="1"/>
    <col min="15614" max="15614" width="18.7109375" style="1" customWidth="1"/>
    <col min="15615" max="15615" width="10.42578125" style="1" customWidth="1"/>
    <col min="15616" max="15616" width="9.42578125" style="1" customWidth="1"/>
    <col min="15617" max="15617" width="7.85546875" style="1" customWidth="1"/>
    <col min="15618" max="15618" width="8.42578125" style="1" customWidth="1"/>
    <col min="15619" max="15619" width="8.28515625" style="1" customWidth="1"/>
    <col min="15620" max="15620" width="8.7109375" style="1" customWidth="1"/>
    <col min="15621" max="15621" width="10" style="1" customWidth="1"/>
    <col min="15622" max="15622" width="9.42578125" style="1" customWidth="1"/>
    <col min="15623" max="15623" width="14.42578125" style="1" customWidth="1"/>
    <col min="15624" max="15624" width="11.42578125" style="1" customWidth="1"/>
    <col min="15625" max="15625" width="13.7109375" style="1" customWidth="1"/>
    <col min="15626" max="15626" width="13.28515625" style="1" customWidth="1"/>
    <col min="15627" max="15627" width="10" style="1" customWidth="1"/>
    <col min="15628" max="15869" width="11.42578125" style="1"/>
    <col min="15870" max="15870" width="18.7109375" style="1" customWidth="1"/>
    <col min="15871" max="15871" width="10.42578125" style="1" customWidth="1"/>
    <col min="15872" max="15872" width="9.42578125" style="1" customWidth="1"/>
    <col min="15873" max="15873" width="7.85546875" style="1" customWidth="1"/>
    <col min="15874" max="15874" width="8.42578125" style="1" customWidth="1"/>
    <col min="15875" max="15875" width="8.28515625" style="1" customWidth="1"/>
    <col min="15876" max="15876" width="8.7109375" style="1" customWidth="1"/>
    <col min="15877" max="15877" width="10" style="1" customWidth="1"/>
    <col min="15878" max="15878" width="9.42578125" style="1" customWidth="1"/>
    <col min="15879" max="15879" width="14.42578125" style="1" customWidth="1"/>
    <col min="15880" max="15880" width="11.42578125" style="1" customWidth="1"/>
    <col min="15881" max="15881" width="13.7109375" style="1" customWidth="1"/>
    <col min="15882" max="15882" width="13.28515625" style="1" customWidth="1"/>
    <col min="15883" max="15883" width="10" style="1" customWidth="1"/>
    <col min="15884" max="16125" width="11.42578125" style="1"/>
    <col min="16126" max="16126" width="18.7109375" style="1" customWidth="1"/>
    <col min="16127" max="16127" width="10.42578125" style="1" customWidth="1"/>
    <col min="16128" max="16128" width="9.42578125" style="1" customWidth="1"/>
    <col min="16129" max="16129" width="7.85546875" style="1" customWidth="1"/>
    <col min="16130" max="16130" width="8.42578125" style="1" customWidth="1"/>
    <col min="16131" max="16131" width="8.28515625" style="1" customWidth="1"/>
    <col min="16132" max="16132" width="8.7109375" style="1" customWidth="1"/>
    <col min="16133" max="16133" width="10" style="1" customWidth="1"/>
    <col min="16134" max="16134" width="9.42578125" style="1" customWidth="1"/>
    <col min="16135" max="16135" width="14.42578125" style="1" customWidth="1"/>
    <col min="16136" max="16136" width="11.42578125" style="1" customWidth="1"/>
    <col min="16137" max="16137" width="13.7109375" style="1" customWidth="1"/>
    <col min="16138" max="16138" width="13.28515625" style="1" customWidth="1"/>
    <col min="16139" max="16139" width="10" style="1" customWidth="1"/>
    <col min="16140" max="16384" width="11.42578125" style="1"/>
  </cols>
  <sheetData>
    <row r="1" spans="1:14" ht="30" customHeight="1">
      <c r="A1" s="2212"/>
      <c r="B1" s="2553" t="s">
        <v>135</v>
      </c>
      <c r="C1" s="2553"/>
      <c r="D1" s="2214" t="s">
        <v>1333</v>
      </c>
      <c r="E1" s="2215"/>
      <c r="F1" s="2215"/>
      <c r="G1" s="2215"/>
      <c r="H1" s="2215"/>
      <c r="I1" s="2215"/>
      <c r="J1" s="2215"/>
      <c r="K1" s="2215"/>
      <c r="L1" s="2215"/>
      <c r="M1" s="2215"/>
      <c r="N1" s="2215"/>
    </row>
    <row r="2" spans="1:14" ht="13.5" thickBot="1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2551" t="s">
        <v>136</v>
      </c>
      <c r="M2" s="2551"/>
      <c r="N2" s="2551"/>
    </row>
    <row r="3" spans="1:14" ht="13.5">
      <c r="A3" s="1270" t="s">
        <v>137</v>
      </c>
      <c r="B3" s="1272" t="s">
        <v>138</v>
      </c>
      <c r="C3" s="1272" t="s">
        <v>139</v>
      </c>
      <c r="D3" s="1270" t="s">
        <v>140</v>
      </c>
      <c r="E3" s="1270" t="s">
        <v>141</v>
      </c>
      <c r="F3" s="1270" t="s">
        <v>142</v>
      </c>
      <c r="G3" s="1270" t="s">
        <v>143</v>
      </c>
      <c r="H3" s="1270" t="s">
        <v>144</v>
      </c>
      <c r="I3" s="1270" t="s">
        <v>145</v>
      </c>
      <c r="J3" s="1270" t="s">
        <v>146</v>
      </c>
      <c r="K3" s="1270" t="s">
        <v>147</v>
      </c>
      <c r="L3" s="1270" t="s">
        <v>148</v>
      </c>
      <c r="M3" s="1270" t="s">
        <v>149</v>
      </c>
      <c r="N3" s="1270" t="s">
        <v>132</v>
      </c>
    </row>
    <row r="4" spans="1:14" ht="14.25" thickBot="1">
      <c r="A4" s="1271" t="s">
        <v>37</v>
      </c>
      <c r="B4" s="1273"/>
      <c r="C4" s="1273"/>
      <c r="D4" s="1274"/>
      <c r="E4" s="1274"/>
      <c r="F4" s="1274"/>
      <c r="G4" s="1274"/>
      <c r="H4" s="1274"/>
      <c r="I4" s="1274"/>
      <c r="J4" s="1274"/>
      <c r="K4" s="1274"/>
      <c r="L4" s="1274"/>
      <c r="M4" s="1274"/>
      <c r="N4" s="1274"/>
    </row>
    <row r="5" spans="1:14" ht="20.100000000000001" customHeight="1" thickBot="1">
      <c r="A5" s="1268" t="s">
        <v>43</v>
      </c>
      <c r="B5" s="1267">
        <f>6067.781673+4.157244</f>
        <v>6071.9389170000004</v>
      </c>
      <c r="C5" s="1267">
        <f>5718.40251+13.214649</f>
        <v>5731.6171589999994</v>
      </c>
      <c r="D5" s="1267">
        <f>8210.402923</f>
        <v>8210.4029229999996</v>
      </c>
      <c r="E5" s="1267">
        <v>6124.7350569999999</v>
      </c>
      <c r="F5" s="1267">
        <f>8382.806967+9.316898</f>
        <v>8392.1238649999996</v>
      </c>
      <c r="G5" s="1267">
        <f>8737.346008+5.773822</f>
        <v>8743.1198299999996</v>
      </c>
      <c r="H5" s="1267">
        <v>8235.9786800000002</v>
      </c>
      <c r="I5" s="1267">
        <f>7524.214357+17.68161</f>
        <v>7541.8959669999995</v>
      </c>
      <c r="J5" s="1267">
        <v>8869.6254489999992</v>
      </c>
      <c r="K5" s="1267">
        <f>5769.557056+3.062624</f>
        <v>5772.6196799999998</v>
      </c>
      <c r="L5" s="1267">
        <f>7405.3585+7.096282</f>
        <v>7412.4547820000007</v>
      </c>
      <c r="M5" s="1267">
        <f>8937.58916+2.771637</f>
        <v>8940.3607969999994</v>
      </c>
      <c r="N5" s="1269">
        <f t="shared" ref="N5:N28" si="0">SUM(B5:M5)</f>
        <v>90046.873105999999</v>
      </c>
    </row>
    <row r="6" spans="1:14" ht="20.100000000000001" customHeight="1" thickBot="1">
      <c r="A6" s="1268" t="s">
        <v>46</v>
      </c>
      <c r="B6" s="1267">
        <v>1812.653562</v>
      </c>
      <c r="C6" s="1267">
        <v>1874.3857089999999</v>
      </c>
      <c r="D6" s="1267">
        <v>2048.2577249999999</v>
      </c>
      <c r="E6" s="1267">
        <v>1920.6606019999999</v>
      </c>
      <c r="F6" s="1267">
        <v>1990.463305</v>
      </c>
      <c r="G6" s="1267">
        <v>1828.593791</v>
      </c>
      <c r="H6" s="1267">
        <v>1582.1918949999999</v>
      </c>
      <c r="I6" s="1267">
        <v>1502.2514430000001</v>
      </c>
      <c r="J6" s="1267">
        <v>2136.0381950000001</v>
      </c>
      <c r="K6" s="1267">
        <v>1612.7496430000001</v>
      </c>
      <c r="L6" s="1267">
        <v>1821.362744</v>
      </c>
      <c r="M6" s="1267">
        <v>2368.9445810000002</v>
      </c>
      <c r="N6" s="1269">
        <f t="shared" si="0"/>
        <v>22498.553194999997</v>
      </c>
    </row>
    <row r="7" spans="1:14" ht="20.100000000000001" customHeight="1" thickBot="1">
      <c r="A7" s="1268" t="s">
        <v>50</v>
      </c>
      <c r="B7" s="1267">
        <v>2533.5911019999999</v>
      </c>
      <c r="C7" s="1267">
        <v>2648.5560409999998</v>
      </c>
      <c r="D7" s="1267">
        <v>2546.627403</v>
      </c>
      <c r="E7" s="1267">
        <v>2525.7682589999999</v>
      </c>
      <c r="F7" s="1267">
        <v>2633.1911169999998</v>
      </c>
      <c r="G7" s="1267">
        <v>2761.5192689999999</v>
      </c>
      <c r="H7" s="1267">
        <v>2471.765054</v>
      </c>
      <c r="I7" s="1267">
        <v>2084.8163300000001</v>
      </c>
      <c r="J7" s="1267">
        <v>2515.7398280000002</v>
      </c>
      <c r="K7" s="1267">
        <v>2449.6432140000002</v>
      </c>
      <c r="L7" s="1267">
        <v>2465.843136</v>
      </c>
      <c r="M7" s="1267">
        <v>2988.2388620000002</v>
      </c>
      <c r="N7" s="1269">
        <f t="shared" si="0"/>
        <v>30625.299615000004</v>
      </c>
    </row>
    <row r="8" spans="1:14" ht="20.100000000000001" customHeight="1" thickBot="1">
      <c r="A8" s="1268" t="s">
        <v>54</v>
      </c>
      <c r="B8" s="1267">
        <v>1474.6751429999999</v>
      </c>
      <c r="C8" s="1267">
        <v>1293.5547549999999</v>
      </c>
      <c r="D8" s="1267">
        <v>1504.180572</v>
      </c>
      <c r="E8" s="1267">
        <v>1435.5474200000001</v>
      </c>
      <c r="F8" s="1267">
        <v>1508.4030250000001</v>
      </c>
      <c r="G8" s="1267">
        <v>1505.2717689999999</v>
      </c>
      <c r="H8" s="1267">
        <v>1335.9343759999999</v>
      </c>
      <c r="I8" s="1267">
        <v>1107.5496450000001</v>
      </c>
      <c r="J8" s="1267">
        <v>1382.459836</v>
      </c>
      <c r="K8" s="1267">
        <v>1376.623173</v>
      </c>
      <c r="L8" s="1267">
        <v>1262.473516</v>
      </c>
      <c r="M8" s="1267">
        <v>1574.8690529999999</v>
      </c>
      <c r="N8" s="1269">
        <f t="shared" si="0"/>
        <v>16761.542282999999</v>
      </c>
    </row>
    <row r="9" spans="1:14" ht="20.100000000000001" customHeight="1" thickBot="1">
      <c r="A9" s="1268" t="s">
        <v>58</v>
      </c>
      <c r="B9" s="1267">
        <v>2825.5991840000002</v>
      </c>
      <c r="C9" s="1267">
        <v>2488.769143</v>
      </c>
      <c r="D9" s="1267">
        <v>2790.4485669999999</v>
      </c>
      <c r="E9" s="1267">
        <v>2744.6343849999998</v>
      </c>
      <c r="F9" s="1267">
        <v>2751.4339500000001</v>
      </c>
      <c r="G9" s="1267">
        <v>2867.0708119999999</v>
      </c>
      <c r="H9" s="1267">
        <v>2498.9081970000002</v>
      </c>
      <c r="I9" s="1267">
        <v>2193.7265699999998</v>
      </c>
      <c r="J9" s="1267">
        <v>3247.8727220000001</v>
      </c>
      <c r="K9" s="1267">
        <v>2687.509098</v>
      </c>
      <c r="L9" s="1267">
        <v>2654.8957059999998</v>
      </c>
      <c r="M9" s="1267">
        <v>2953.0682879999999</v>
      </c>
      <c r="N9" s="1269">
        <f t="shared" si="0"/>
        <v>32703.936621999994</v>
      </c>
    </row>
    <row r="10" spans="1:14" ht="20.100000000000001" customHeight="1" thickBot="1">
      <c r="A10" s="1268" t="s">
        <v>62</v>
      </c>
      <c r="B10" s="1267">
        <v>463.36936200000002</v>
      </c>
      <c r="C10" s="1267">
        <v>439.13432299999999</v>
      </c>
      <c r="D10" s="1267">
        <v>430.13440600000001</v>
      </c>
      <c r="E10" s="1267">
        <v>483.43623700000001</v>
      </c>
      <c r="F10" s="1267">
        <v>381.98440199999999</v>
      </c>
      <c r="G10" s="1267">
        <v>369.38344899999998</v>
      </c>
      <c r="H10" s="1267">
        <v>337.48611899999997</v>
      </c>
      <c r="I10" s="1267">
        <v>260.61628000000002</v>
      </c>
      <c r="J10" s="1267">
        <v>410.76363600000002</v>
      </c>
      <c r="K10" s="1267">
        <v>282.945607</v>
      </c>
      <c r="L10" s="1267">
        <v>313.725661</v>
      </c>
      <c r="M10" s="1267">
        <v>367.20416499999999</v>
      </c>
      <c r="N10" s="1269">
        <f t="shared" si="0"/>
        <v>4540.1836470000007</v>
      </c>
    </row>
    <row r="11" spans="1:14" ht="20.100000000000001" customHeight="1" thickBot="1">
      <c r="A11" s="1268" t="s">
        <v>66</v>
      </c>
      <c r="B11" s="1267">
        <v>3547.5618800000002</v>
      </c>
      <c r="C11" s="1267">
        <v>3415.9750309999999</v>
      </c>
      <c r="D11" s="1267">
        <v>3614.2731429999999</v>
      </c>
      <c r="E11" s="1267">
        <v>3804.6471889999998</v>
      </c>
      <c r="F11" s="1267">
        <v>3325.6500369999999</v>
      </c>
      <c r="G11" s="1267">
        <v>3370.180738</v>
      </c>
      <c r="H11" s="1267">
        <v>3096.41473</v>
      </c>
      <c r="I11" s="1267">
        <v>2698.2488490000001</v>
      </c>
      <c r="J11" s="1267">
        <v>3734.1361579999998</v>
      </c>
      <c r="K11" s="1267">
        <v>3210.766576</v>
      </c>
      <c r="L11" s="1267">
        <v>2826.21522</v>
      </c>
      <c r="M11" s="1267">
        <v>3445.928042</v>
      </c>
      <c r="N11" s="1269">
        <f t="shared" si="0"/>
        <v>40089.997593</v>
      </c>
    </row>
    <row r="12" spans="1:14" ht="20.100000000000001" customHeight="1" thickBot="1">
      <c r="A12" s="1268" t="s">
        <v>70</v>
      </c>
      <c r="B12" s="1267">
        <v>1280.491487</v>
      </c>
      <c r="C12" s="1267">
        <v>1180.9144759999999</v>
      </c>
      <c r="D12" s="1267">
        <v>1370.1279489999999</v>
      </c>
      <c r="E12" s="1267">
        <v>1333.307411</v>
      </c>
      <c r="F12" s="1267">
        <v>1386.6406950000001</v>
      </c>
      <c r="G12" s="1267">
        <v>1192.954943</v>
      </c>
      <c r="H12" s="1267">
        <v>1068.579651</v>
      </c>
      <c r="I12" s="1267">
        <v>1070.120952</v>
      </c>
      <c r="J12" s="1267">
        <v>1403.0977089999999</v>
      </c>
      <c r="K12" s="1267">
        <v>1269.969799</v>
      </c>
      <c r="L12" s="1267">
        <v>1263.566988</v>
      </c>
      <c r="M12" s="1267">
        <v>1408.7064539999999</v>
      </c>
      <c r="N12" s="1269">
        <f t="shared" si="0"/>
        <v>15228.478513999999</v>
      </c>
    </row>
    <row r="13" spans="1:14" ht="20.100000000000001" customHeight="1" thickBot="1">
      <c r="A13" s="1268" t="s">
        <v>74</v>
      </c>
      <c r="B13" s="1267">
        <v>1880.1176270000001</v>
      </c>
      <c r="C13" s="1267">
        <v>1798.0724660000001</v>
      </c>
      <c r="D13" s="1267">
        <v>1972.057556</v>
      </c>
      <c r="E13" s="1267">
        <v>1945.4912939999999</v>
      </c>
      <c r="F13" s="1267">
        <v>2088.703677</v>
      </c>
      <c r="G13" s="1267">
        <v>1832.5989669999999</v>
      </c>
      <c r="H13" s="1267">
        <v>1585.696267</v>
      </c>
      <c r="I13" s="1267">
        <v>1440.158619</v>
      </c>
      <c r="J13" s="1267">
        <v>2227.552557</v>
      </c>
      <c r="K13" s="1267">
        <v>1754.992753</v>
      </c>
      <c r="L13" s="1267">
        <v>1705.2082170000001</v>
      </c>
      <c r="M13" s="1267">
        <v>1915.3531680000001</v>
      </c>
      <c r="N13" s="1269">
        <f t="shared" si="0"/>
        <v>22146.003167999999</v>
      </c>
    </row>
    <row r="14" spans="1:14" ht="20.100000000000001" customHeight="1" thickBot="1">
      <c r="A14" s="1268" t="s">
        <v>78</v>
      </c>
      <c r="B14" s="1267">
        <v>936.87233700000002</v>
      </c>
      <c r="C14" s="1267">
        <v>867.07486100000006</v>
      </c>
      <c r="D14" s="1267">
        <v>935.46791199999996</v>
      </c>
      <c r="E14" s="1267">
        <v>811.939346</v>
      </c>
      <c r="F14" s="1267">
        <v>944.25463500000001</v>
      </c>
      <c r="G14" s="1267">
        <v>845.11717999999996</v>
      </c>
      <c r="H14" s="1267">
        <v>773.04409099999998</v>
      </c>
      <c r="I14" s="1267">
        <v>576.49219900000003</v>
      </c>
      <c r="J14" s="1267">
        <v>926.33982000000003</v>
      </c>
      <c r="K14" s="1267">
        <v>655.34733200000005</v>
      </c>
      <c r="L14" s="1267">
        <v>680.08515599999998</v>
      </c>
      <c r="M14" s="1267">
        <v>886.19704999999999</v>
      </c>
      <c r="N14" s="1269">
        <f t="shared" si="0"/>
        <v>9838.2319189999998</v>
      </c>
    </row>
    <row r="15" spans="1:14" ht="20.100000000000001" customHeight="1" thickBot="1">
      <c r="A15" s="1268" t="s">
        <v>82</v>
      </c>
      <c r="B15" s="1267">
        <v>725.29232000000002</v>
      </c>
      <c r="C15" s="1267">
        <v>701.980324</v>
      </c>
      <c r="D15" s="1267">
        <v>817.361716</v>
      </c>
      <c r="E15" s="1267">
        <v>771.61082199999998</v>
      </c>
      <c r="F15" s="1267">
        <v>677.06213300000002</v>
      </c>
      <c r="G15" s="1267">
        <v>714.14693699999998</v>
      </c>
      <c r="H15" s="1267">
        <v>630.06001200000003</v>
      </c>
      <c r="I15" s="1267">
        <v>461.51445200000001</v>
      </c>
      <c r="J15" s="1267">
        <v>666.609104</v>
      </c>
      <c r="K15" s="1267">
        <v>593.22621300000003</v>
      </c>
      <c r="L15" s="1267">
        <v>598.82502199999999</v>
      </c>
      <c r="M15" s="1267">
        <v>651.50217199999997</v>
      </c>
      <c r="N15" s="1269">
        <f t="shared" si="0"/>
        <v>8009.1912269999993</v>
      </c>
    </row>
    <row r="16" spans="1:14" ht="20.100000000000001" customHeight="1" thickBot="1">
      <c r="A16" s="1268" t="s">
        <v>86</v>
      </c>
      <c r="B16" s="1267">
        <v>3299.4842319999998</v>
      </c>
      <c r="C16" s="1267">
        <v>3278.2937959999999</v>
      </c>
      <c r="D16" s="1267">
        <v>3938.1991859999998</v>
      </c>
      <c r="E16" s="1267">
        <v>3786.7849160000001</v>
      </c>
      <c r="F16" s="1267">
        <v>3806.3582929999998</v>
      </c>
      <c r="G16" s="1267">
        <v>3719.4889509999998</v>
      </c>
      <c r="H16" s="1267">
        <v>3331.7164870000001</v>
      </c>
      <c r="I16" s="1267">
        <v>2799.162401</v>
      </c>
      <c r="J16" s="1267">
        <v>3692.9882590000002</v>
      </c>
      <c r="K16" s="1267">
        <v>3297.5853969999998</v>
      </c>
      <c r="L16" s="1267">
        <v>3012.1637139999998</v>
      </c>
      <c r="M16" s="1267">
        <v>3840.7354599999999</v>
      </c>
      <c r="N16" s="1269">
        <f t="shared" si="0"/>
        <v>41802.961092000012</v>
      </c>
    </row>
    <row r="17" spans="1:14" ht="20.100000000000001" customHeight="1" thickBot="1">
      <c r="A17" s="1268" t="s">
        <v>89</v>
      </c>
      <c r="B17" s="1267">
        <v>2211.13069</v>
      </c>
      <c r="C17" s="1267">
        <v>2166.934405</v>
      </c>
      <c r="D17" s="1267">
        <v>2377.1004269999999</v>
      </c>
      <c r="E17" s="1267">
        <v>2373.5184370000002</v>
      </c>
      <c r="F17" s="1267">
        <v>2357.3084170000002</v>
      </c>
      <c r="G17" s="1267">
        <v>2218.6744829999998</v>
      </c>
      <c r="H17" s="1267">
        <v>2167.8279480000001</v>
      </c>
      <c r="I17" s="1267">
        <v>1694.9961000000001</v>
      </c>
      <c r="J17" s="1267">
        <v>1986.942468</v>
      </c>
      <c r="K17" s="1267">
        <v>2269.2817150000001</v>
      </c>
      <c r="L17" s="1267">
        <v>1970.7734379999999</v>
      </c>
      <c r="M17" s="1267">
        <v>2387.9501500000001</v>
      </c>
      <c r="N17" s="1269">
        <f t="shared" si="0"/>
        <v>26182.438678000002</v>
      </c>
    </row>
    <row r="18" spans="1:14" ht="20.100000000000001" customHeight="1" thickBot="1">
      <c r="A18" s="1268" t="s">
        <v>93</v>
      </c>
      <c r="B18" s="1267">
        <v>2802.8461790000001</v>
      </c>
      <c r="C18" s="1267">
        <v>2822.048354</v>
      </c>
      <c r="D18" s="1267">
        <v>2960.442129</v>
      </c>
      <c r="E18" s="1267">
        <v>3085.7416990000002</v>
      </c>
      <c r="F18" s="1267">
        <v>2969.171961</v>
      </c>
      <c r="G18" s="1267">
        <v>2759.7531530000001</v>
      </c>
      <c r="H18" s="1267">
        <v>2450.9226779999999</v>
      </c>
      <c r="I18" s="1267">
        <v>2337.470108</v>
      </c>
      <c r="J18" s="1267">
        <v>2912.7044580000002</v>
      </c>
      <c r="K18" s="1267">
        <v>2794.3830029999999</v>
      </c>
      <c r="L18" s="1267">
        <v>2239.5721149999999</v>
      </c>
      <c r="M18" s="1267">
        <v>2304.4495729999999</v>
      </c>
      <c r="N18" s="1269">
        <f t="shared" si="0"/>
        <v>32439.505409999998</v>
      </c>
    </row>
    <row r="19" spans="1:14" ht="20.100000000000001" customHeight="1" thickBot="1">
      <c r="A19" s="1268" t="s">
        <v>97</v>
      </c>
      <c r="B19" s="1267">
        <v>2412.9681340000002</v>
      </c>
      <c r="C19" s="1267">
        <v>2318.701544</v>
      </c>
      <c r="D19" s="1267">
        <v>2825.6409170000002</v>
      </c>
      <c r="E19" s="1267">
        <v>2560.8927720000002</v>
      </c>
      <c r="F19" s="1267">
        <v>2647.5810000000001</v>
      </c>
      <c r="G19" s="1267">
        <v>2535.8233700000001</v>
      </c>
      <c r="H19" s="1267">
        <v>2097.0059900000001</v>
      </c>
      <c r="I19" s="1267">
        <v>1833.424671</v>
      </c>
      <c r="J19" s="1267">
        <v>2339.1300150000002</v>
      </c>
      <c r="K19" s="1267">
        <v>2084.208329</v>
      </c>
      <c r="L19" s="1267">
        <v>2014.573664</v>
      </c>
      <c r="M19" s="1267">
        <v>2344.7052370000001</v>
      </c>
      <c r="N19" s="1269">
        <f t="shared" si="0"/>
        <v>28014.655643000006</v>
      </c>
    </row>
    <row r="20" spans="1:14" ht="20.100000000000001" customHeight="1" thickBot="1">
      <c r="A20" s="1268" t="s">
        <v>101</v>
      </c>
      <c r="B20" s="1267">
        <v>1779.0337280000001</v>
      </c>
      <c r="C20" s="1267">
        <v>1608.9345989999999</v>
      </c>
      <c r="D20" s="1267">
        <v>1860</v>
      </c>
      <c r="E20" s="1267">
        <v>1832.4299390000001</v>
      </c>
      <c r="F20" s="1267">
        <v>1771.6712789999999</v>
      </c>
      <c r="G20" s="1267">
        <v>1706.894884</v>
      </c>
      <c r="H20" s="1267">
        <v>1364.6060440000001</v>
      </c>
      <c r="I20" s="1267">
        <v>1429.6315970000001</v>
      </c>
      <c r="J20" s="1267">
        <v>1439.3698939999999</v>
      </c>
      <c r="K20" s="1267">
        <v>1498.114568</v>
      </c>
      <c r="L20" s="1267">
        <v>1223.50368</v>
      </c>
      <c r="M20" s="1267">
        <v>1379.214571</v>
      </c>
      <c r="N20" s="1269">
        <f t="shared" si="0"/>
        <v>18893.404783000002</v>
      </c>
    </row>
    <row r="21" spans="1:14" ht="20.100000000000001" customHeight="1" thickBot="1">
      <c r="A21" s="1268" t="s">
        <v>104</v>
      </c>
      <c r="B21" s="1267">
        <v>1219.072058</v>
      </c>
      <c r="C21" s="1267">
        <v>1062.6835369999999</v>
      </c>
      <c r="D21" s="1267">
        <v>1363.3405190000001</v>
      </c>
      <c r="E21" s="1267">
        <v>1366.3809630000001</v>
      </c>
      <c r="F21" s="1267">
        <v>1248.6706429999999</v>
      </c>
      <c r="G21" s="1267">
        <v>1196.9981929999999</v>
      </c>
      <c r="H21" s="1267">
        <v>1208.0002079999999</v>
      </c>
      <c r="I21" s="1267">
        <v>1102.9533590000001</v>
      </c>
      <c r="J21" s="1267">
        <v>1069.8145649999999</v>
      </c>
      <c r="K21" s="1267">
        <v>1023.547451</v>
      </c>
      <c r="L21" s="1267">
        <v>1135.7910890000001</v>
      </c>
      <c r="M21" s="1267">
        <v>1396.3250169999999</v>
      </c>
      <c r="N21" s="1269">
        <f t="shared" si="0"/>
        <v>14393.577601999998</v>
      </c>
    </row>
    <row r="22" spans="1:14" ht="20.100000000000001" customHeight="1" thickBot="1">
      <c r="A22" s="1268" t="s">
        <v>107</v>
      </c>
      <c r="B22" s="1267">
        <v>815.32836799999995</v>
      </c>
      <c r="C22" s="1267">
        <v>811.49200900000005</v>
      </c>
      <c r="D22" s="1267">
        <v>1003.159731</v>
      </c>
      <c r="E22" s="1267">
        <v>839.73614399999997</v>
      </c>
      <c r="F22" s="1267">
        <v>877.43330700000001</v>
      </c>
      <c r="G22" s="1267">
        <v>821.48215500000003</v>
      </c>
      <c r="H22" s="1267">
        <v>782.58048799999995</v>
      </c>
      <c r="I22" s="1267">
        <v>607.93027099999995</v>
      </c>
      <c r="J22" s="1267">
        <v>899.05383900000004</v>
      </c>
      <c r="K22" s="1267">
        <v>619.46489299999996</v>
      </c>
      <c r="L22" s="1267">
        <v>610.43749700000001</v>
      </c>
      <c r="M22" s="1267">
        <v>707.23593200000005</v>
      </c>
      <c r="N22" s="1269">
        <f t="shared" si="0"/>
        <v>9395.3346339999989</v>
      </c>
    </row>
    <row r="23" spans="1:14" ht="20.100000000000001" customHeight="1" thickBot="1">
      <c r="A23" s="1268" t="s">
        <v>111</v>
      </c>
      <c r="B23" s="1267">
        <v>2256.5756000000001</v>
      </c>
      <c r="C23" s="1267">
        <v>1971.27646</v>
      </c>
      <c r="D23" s="1267">
        <v>2100.5634719999998</v>
      </c>
      <c r="E23" s="1267">
        <v>2295.4346479999999</v>
      </c>
      <c r="F23" s="1267">
        <v>2022.329107</v>
      </c>
      <c r="G23" s="1267">
        <v>2009.256862</v>
      </c>
      <c r="H23" s="1267">
        <v>1978.0920470000001</v>
      </c>
      <c r="I23" s="1267">
        <v>1656.477969</v>
      </c>
      <c r="J23" s="1267">
        <v>2357.1134950000001</v>
      </c>
      <c r="K23" s="1267">
        <v>1928.9751819999999</v>
      </c>
      <c r="L23" s="1267">
        <v>1911.4466159999999</v>
      </c>
      <c r="M23" s="1267">
        <v>2284.0308399999999</v>
      </c>
      <c r="N23" s="1269">
        <f t="shared" si="0"/>
        <v>24771.572297999999</v>
      </c>
    </row>
    <row r="24" spans="1:14" ht="20.100000000000001" customHeight="1" thickBot="1">
      <c r="A24" s="1268" t="s">
        <v>115</v>
      </c>
      <c r="B24" s="1267">
        <v>3886.2389720000001</v>
      </c>
      <c r="C24" s="1267">
        <v>3482.2828479999998</v>
      </c>
      <c r="D24" s="1267">
        <v>4138.1166510000003</v>
      </c>
      <c r="E24" s="1267">
        <v>3984.2257519999998</v>
      </c>
      <c r="F24" s="1267">
        <v>4432.2133729999996</v>
      </c>
      <c r="G24" s="1267">
        <v>4412.1833349999997</v>
      </c>
      <c r="H24" s="1267">
        <v>3891.0481840000002</v>
      </c>
      <c r="I24" s="1267">
        <v>3443.9487140000001</v>
      </c>
      <c r="J24" s="1267">
        <v>4840.8340360000002</v>
      </c>
      <c r="K24" s="1267">
        <v>4034.2907850000001</v>
      </c>
      <c r="L24" s="1267">
        <v>4141.1055299999998</v>
      </c>
      <c r="M24" s="1267">
        <v>5012.2537270000003</v>
      </c>
      <c r="N24" s="1269">
        <f t="shared" si="0"/>
        <v>49698.741906999996</v>
      </c>
    </row>
    <row r="25" spans="1:14" ht="20.100000000000001" customHeight="1" thickBot="1">
      <c r="A25" s="1268" t="s">
        <v>118</v>
      </c>
      <c r="B25" s="1267">
        <v>1131.311565</v>
      </c>
      <c r="C25" s="1267">
        <v>910.74017500000002</v>
      </c>
      <c r="D25" s="1267">
        <v>1098.54098</v>
      </c>
      <c r="E25" s="1267">
        <v>1050.5443069999999</v>
      </c>
      <c r="F25" s="1267">
        <v>1070.394624</v>
      </c>
      <c r="G25" s="1267">
        <v>1130.7257090000001</v>
      </c>
      <c r="H25" s="1267">
        <v>964.36427000000003</v>
      </c>
      <c r="I25" s="1267">
        <v>966.40942700000005</v>
      </c>
      <c r="J25" s="1267">
        <v>1300.2210709999999</v>
      </c>
      <c r="K25" s="1267">
        <v>889.31400599999995</v>
      </c>
      <c r="L25" s="1267">
        <v>1034.737844</v>
      </c>
      <c r="M25" s="1267">
        <v>1233.9663419999999</v>
      </c>
      <c r="N25" s="1269">
        <f t="shared" si="0"/>
        <v>12781.27032</v>
      </c>
    </row>
    <row r="26" spans="1:14" ht="20.100000000000001" customHeight="1" thickBot="1">
      <c r="A26" s="1268" t="s">
        <v>121</v>
      </c>
      <c r="B26" s="1267">
        <v>1183.6670999999999</v>
      </c>
      <c r="C26" s="1267">
        <v>1131.88913</v>
      </c>
      <c r="D26" s="1267">
        <v>944.41374900000005</v>
      </c>
      <c r="E26" s="1267">
        <v>1097.804032</v>
      </c>
      <c r="F26" s="1267">
        <v>1159.8108850000001</v>
      </c>
      <c r="G26" s="1267">
        <v>1172.493007</v>
      </c>
      <c r="H26" s="1267">
        <v>1150</v>
      </c>
      <c r="I26" s="1267">
        <v>860.650893</v>
      </c>
      <c r="J26" s="1267">
        <v>854.78799300000003</v>
      </c>
      <c r="K26" s="1267">
        <v>1078.2723510000001</v>
      </c>
      <c r="L26" s="1267">
        <v>820.42090900000005</v>
      </c>
      <c r="M26" s="1267">
        <v>1228.667588</v>
      </c>
      <c r="N26" s="1269">
        <f t="shared" si="0"/>
        <v>12682.877637</v>
      </c>
    </row>
    <row r="27" spans="1:14" ht="20.100000000000001" customHeight="1" thickBot="1">
      <c r="A27" s="1268" t="s">
        <v>125</v>
      </c>
      <c r="B27" s="1267">
        <v>367.05249500000002</v>
      </c>
      <c r="C27" s="1267">
        <v>386.43165499999998</v>
      </c>
      <c r="D27" s="1267">
        <v>384.55302499999999</v>
      </c>
      <c r="E27" s="1267">
        <v>371.29688499999997</v>
      </c>
      <c r="F27" s="1267">
        <v>424.97168699999997</v>
      </c>
      <c r="G27" s="1267">
        <v>481.79651699999999</v>
      </c>
      <c r="H27" s="1267">
        <v>493.30786499999999</v>
      </c>
      <c r="I27" s="1267">
        <v>323.92209500000001</v>
      </c>
      <c r="J27" s="1267">
        <v>322.455241</v>
      </c>
      <c r="K27" s="1267">
        <v>356.42319700000002</v>
      </c>
      <c r="L27" s="1267">
        <v>380.82791300000002</v>
      </c>
      <c r="M27" s="1267">
        <v>430.44039600000002</v>
      </c>
      <c r="N27" s="1269">
        <f t="shared" si="0"/>
        <v>4723.4789709999995</v>
      </c>
    </row>
    <row r="28" spans="1:14" ht="20.100000000000001" customHeight="1" thickBot="1">
      <c r="A28" s="1268" t="s">
        <v>128</v>
      </c>
      <c r="B28" s="1267">
        <v>712.60506199999998</v>
      </c>
      <c r="C28" s="1267">
        <v>732.38019199999997</v>
      </c>
      <c r="D28" s="1267">
        <v>749.62222699999995</v>
      </c>
      <c r="E28" s="1267">
        <v>759.78985499999999</v>
      </c>
      <c r="F28" s="1267">
        <v>848.49491399999999</v>
      </c>
      <c r="G28" s="1267">
        <v>849.09395800000004</v>
      </c>
      <c r="H28" s="1267">
        <v>804.509817</v>
      </c>
      <c r="I28" s="1267">
        <v>877.18873599999995</v>
      </c>
      <c r="J28" s="1267">
        <v>890.79707199999996</v>
      </c>
      <c r="K28" s="1267">
        <v>595.04042600000002</v>
      </c>
      <c r="L28" s="1267">
        <v>502.67458499999998</v>
      </c>
      <c r="M28" s="1267">
        <v>650.37567200000001</v>
      </c>
      <c r="N28" s="1269">
        <f t="shared" si="0"/>
        <v>8972.572516000002</v>
      </c>
    </row>
    <row r="29" spans="1:14" ht="19.5" customHeight="1" thickBot="1">
      <c r="A29" s="1268" t="s">
        <v>132</v>
      </c>
      <c r="B29" s="1269">
        <f t="shared" ref="B29:N29" si="1">SUM(B5:B28)</f>
        <v>47629.47710400002</v>
      </c>
      <c r="C29" s="1269">
        <f>SUM(C5:C28)</f>
        <v>45124.122992000004</v>
      </c>
      <c r="D29" s="1269">
        <f t="shared" si="1"/>
        <v>51983.032885000001</v>
      </c>
      <c r="E29" s="1269">
        <f t="shared" si="1"/>
        <v>49306.358371000009</v>
      </c>
      <c r="F29" s="1269">
        <f t="shared" si="1"/>
        <v>51716.320330999988</v>
      </c>
      <c r="G29" s="1269">
        <f t="shared" si="1"/>
        <v>51044.62226199999</v>
      </c>
      <c r="H29" s="1269">
        <f t="shared" si="1"/>
        <v>46300.041097999994</v>
      </c>
      <c r="I29" s="1269">
        <f t="shared" si="1"/>
        <v>40871.557647000001</v>
      </c>
      <c r="J29" s="1269">
        <f t="shared" si="1"/>
        <v>52426.447420000011</v>
      </c>
      <c r="K29" s="1269">
        <f t="shared" si="1"/>
        <v>44135.294390999989</v>
      </c>
      <c r="L29" s="1269">
        <f t="shared" si="1"/>
        <v>44002.684741999998</v>
      </c>
      <c r="M29" s="1269">
        <f t="shared" si="1"/>
        <v>52700.723137000001</v>
      </c>
      <c r="N29" s="1269">
        <f t="shared" si="1"/>
        <v>577240.6823799999</v>
      </c>
    </row>
    <row r="30" spans="1:14">
      <c r="A30" s="2552" t="s">
        <v>150</v>
      </c>
      <c r="B30" s="2552"/>
      <c r="C30" s="2552"/>
      <c r="E30" s="14"/>
      <c r="F30" s="14"/>
      <c r="L30" s="14"/>
    </row>
    <row r="38" spans="12:12">
      <c r="L38" s="15"/>
    </row>
  </sheetData>
  <mergeCells count="3">
    <mergeCell ref="L2:N2"/>
    <mergeCell ref="A30:C30"/>
    <mergeCell ref="B1:C1"/>
  </mergeCells>
  <printOptions horizontalCentered="1" verticalCentered="1"/>
  <pageMargins left="0" right="0" top="0" bottom="0.61354166666666665" header="0.17" footer="0.8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N35"/>
  <sheetViews>
    <sheetView workbookViewId="0">
      <selection sqref="A1:N30"/>
    </sheetView>
  </sheetViews>
  <sheetFormatPr baseColWidth="10" defaultColWidth="11.42578125" defaultRowHeight="12.75"/>
  <cols>
    <col min="1" max="1" width="17.7109375" style="1" customWidth="1"/>
    <col min="2" max="2" width="9.7109375" style="1" customWidth="1"/>
    <col min="3" max="3" width="8.85546875" style="1" customWidth="1"/>
    <col min="4" max="4" width="9.42578125" style="1" customWidth="1"/>
    <col min="5" max="5" width="9.85546875" style="1" customWidth="1"/>
    <col min="6" max="6" width="9.7109375" style="1" customWidth="1"/>
    <col min="7" max="7" width="9.42578125" style="1" customWidth="1"/>
    <col min="8" max="8" width="8.7109375" style="1" customWidth="1"/>
    <col min="9" max="9" width="9.28515625" style="1" customWidth="1"/>
    <col min="10" max="10" width="11.28515625" style="1" customWidth="1"/>
    <col min="11" max="11" width="11.7109375" style="1" customWidth="1"/>
    <col min="12" max="12" width="10.42578125" style="1" customWidth="1"/>
    <col min="13" max="13" width="10.85546875" style="1" customWidth="1"/>
    <col min="14" max="14" width="13.28515625" style="1" customWidth="1"/>
    <col min="15" max="253" width="11.42578125" style="1"/>
    <col min="254" max="254" width="18.7109375" style="1" customWidth="1"/>
    <col min="255" max="255" width="10.42578125" style="1" customWidth="1"/>
    <col min="256" max="256" width="9.42578125" style="1" customWidth="1"/>
    <col min="257" max="257" width="7.85546875" style="1" customWidth="1"/>
    <col min="258" max="258" width="8.42578125" style="1" customWidth="1"/>
    <col min="259" max="259" width="8.28515625" style="1" customWidth="1"/>
    <col min="260" max="260" width="8.7109375" style="1" customWidth="1"/>
    <col min="261" max="261" width="10" style="1" customWidth="1"/>
    <col min="262" max="262" width="9.42578125" style="1" customWidth="1"/>
    <col min="263" max="263" width="14.42578125" style="1" customWidth="1"/>
    <col min="264" max="264" width="11.42578125" style="1" customWidth="1"/>
    <col min="265" max="265" width="13.7109375" style="1" customWidth="1"/>
    <col min="266" max="266" width="13.28515625" style="1" customWidth="1"/>
    <col min="267" max="267" width="10" style="1" customWidth="1"/>
    <col min="268" max="509" width="11.42578125" style="1"/>
    <col min="510" max="510" width="18.7109375" style="1" customWidth="1"/>
    <col min="511" max="511" width="10.42578125" style="1" customWidth="1"/>
    <col min="512" max="512" width="9.42578125" style="1" customWidth="1"/>
    <col min="513" max="513" width="7.85546875" style="1" customWidth="1"/>
    <col min="514" max="514" width="8.42578125" style="1" customWidth="1"/>
    <col min="515" max="515" width="8.28515625" style="1" customWidth="1"/>
    <col min="516" max="516" width="8.7109375" style="1" customWidth="1"/>
    <col min="517" max="517" width="10" style="1" customWidth="1"/>
    <col min="518" max="518" width="9.42578125" style="1" customWidth="1"/>
    <col min="519" max="519" width="14.42578125" style="1" customWidth="1"/>
    <col min="520" max="520" width="11.42578125" style="1" customWidth="1"/>
    <col min="521" max="521" width="13.7109375" style="1" customWidth="1"/>
    <col min="522" max="522" width="13.28515625" style="1" customWidth="1"/>
    <col min="523" max="523" width="10" style="1" customWidth="1"/>
    <col min="524" max="765" width="11.42578125" style="1"/>
    <col min="766" max="766" width="18.7109375" style="1" customWidth="1"/>
    <col min="767" max="767" width="10.42578125" style="1" customWidth="1"/>
    <col min="768" max="768" width="9.42578125" style="1" customWidth="1"/>
    <col min="769" max="769" width="7.85546875" style="1" customWidth="1"/>
    <col min="770" max="770" width="8.42578125" style="1" customWidth="1"/>
    <col min="771" max="771" width="8.28515625" style="1" customWidth="1"/>
    <col min="772" max="772" width="8.7109375" style="1" customWidth="1"/>
    <col min="773" max="773" width="10" style="1" customWidth="1"/>
    <col min="774" max="774" width="9.42578125" style="1" customWidth="1"/>
    <col min="775" max="775" width="14.42578125" style="1" customWidth="1"/>
    <col min="776" max="776" width="11.42578125" style="1" customWidth="1"/>
    <col min="777" max="777" width="13.7109375" style="1" customWidth="1"/>
    <col min="778" max="778" width="13.28515625" style="1" customWidth="1"/>
    <col min="779" max="779" width="10" style="1" customWidth="1"/>
    <col min="780" max="1021" width="11.42578125" style="1"/>
    <col min="1022" max="1022" width="18.7109375" style="1" customWidth="1"/>
    <col min="1023" max="1023" width="10.42578125" style="1" customWidth="1"/>
    <col min="1024" max="1024" width="9.42578125" style="1" customWidth="1"/>
    <col min="1025" max="1025" width="7.85546875" style="1" customWidth="1"/>
    <col min="1026" max="1026" width="8.42578125" style="1" customWidth="1"/>
    <col min="1027" max="1027" width="8.28515625" style="1" customWidth="1"/>
    <col min="1028" max="1028" width="8.7109375" style="1" customWidth="1"/>
    <col min="1029" max="1029" width="10" style="1" customWidth="1"/>
    <col min="1030" max="1030" width="9.42578125" style="1" customWidth="1"/>
    <col min="1031" max="1031" width="14.42578125" style="1" customWidth="1"/>
    <col min="1032" max="1032" width="11.42578125" style="1" customWidth="1"/>
    <col min="1033" max="1033" width="13.7109375" style="1" customWidth="1"/>
    <col min="1034" max="1034" width="13.28515625" style="1" customWidth="1"/>
    <col min="1035" max="1035" width="10" style="1" customWidth="1"/>
    <col min="1036" max="1277" width="11.42578125" style="1"/>
    <col min="1278" max="1278" width="18.7109375" style="1" customWidth="1"/>
    <col min="1279" max="1279" width="10.42578125" style="1" customWidth="1"/>
    <col min="1280" max="1280" width="9.42578125" style="1" customWidth="1"/>
    <col min="1281" max="1281" width="7.85546875" style="1" customWidth="1"/>
    <col min="1282" max="1282" width="8.42578125" style="1" customWidth="1"/>
    <col min="1283" max="1283" width="8.28515625" style="1" customWidth="1"/>
    <col min="1284" max="1284" width="8.7109375" style="1" customWidth="1"/>
    <col min="1285" max="1285" width="10" style="1" customWidth="1"/>
    <col min="1286" max="1286" width="9.42578125" style="1" customWidth="1"/>
    <col min="1287" max="1287" width="14.42578125" style="1" customWidth="1"/>
    <col min="1288" max="1288" width="11.42578125" style="1" customWidth="1"/>
    <col min="1289" max="1289" width="13.7109375" style="1" customWidth="1"/>
    <col min="1290" max="1290" width="13.28515625" style="1" customWidth="1"/>
    <col min="1291" max="1291" width="10" style="1" customWidth="1"/>
    <col min="1292" max="1533" width="11.42578125" style="1"/>
    <col min="1534" max="1534" width="18.7109375" style="1" customWidth="1"/>
    <col min="1535" max="1535" width="10.42578125" style="1" customWidth="1"/>
    <col min="1536" max="1536" width="9.42578125" style="1" customWidth="1"/>
    <col min="1537" max="1537" width="7.85546875" style="1" customWidth="1"/>
    <col min="1538" max="1538" width="8.42578125" style="1" customWidth="1"/>
    <col min="1539" max="1539" width="8.28515625" style="1" customWidth="1"/>
    <col min="1540" max="1540" width="8.7109375" style="1" customWidth="1"/>
    <col min="1541" max="1541" width="10" style="1" customWidth="1"/>
    <col min="1542" max="1542" width="9.42578125" style="1" customWidth="1"/>
    <col min="1543" max="1543" width="14.42578125" style="1" customWidth="1"/>
    <col min="1544" max="1544" width="11.42578125" style="1" customWidth="1"/>
    <col min="1545" max="1545" width="13.7109375" style="1" customWidth="1"/>
    <col min="1546" max="1546" width="13.28515625" style="1" customWidth="1"/>
    <col min="1547" max="1547" width="10" style="1" customWidth="1"/>
    <col min="1548" max="1789" width="11.42578125" style="1"/>
    <col min="1790" max="1790" width="18.7109375" style="1" customWidth="1"/>
    <col min="1791" max="1791" width="10.42578125" style="1" customWidth="1"/>
    <col min="1792" max="1792" width="9.42578125" style="1" customWidth="1"/>
    <col min="1793" max="1793" width="7.85546875" style="1" customWidth="1"/>
    <col min="1794" max="1794" width="8.42578125" style="1" customWidth="1"/>
    <col min="1795" max="1795" width="8.28515625" style="1" customWidth="1"/>
    <col min="1796" max="1796" width="8.7109375" style="1" customWidth="1"/>
    <col min="1797" max="1797" width="10" style="1" customWidth="1"/>
    <col min="1798" max="1798" width="9.42578125" style="1" customWidth="1"/>
    <col min="1799" max="1799" width="14.42578125" style="1" customWidth="1"/>
    <col min="1800" max="1800" width="11.42578125" style="1" customWidth="1"/>
    <col min="1801" max="1801" width="13.7109375" style="1" customWidth="1"/>
    <col min="1802" max="1802" width="13.28515625" style="1" customWidth="1"/>
    <col min="1803" max="1803" width="10" style="1" customWidth="1"/>
    <col min="1804" max="2045" width="11.42578125" style="1"/>
    <col min="2046" max="2046" width="18.7109375" style="1" customWidth="1"/>
    <col min="2047" max="2047" width="10.42578125" style="1" customWidth="1"/>
    <col min="2048" max="2048" width="9.42578125" style="1" customWidth="1"/>
    <col min="2049" max="2049" width="7.85546875" style="1" customWidth="1"/>
    <col min="2050" max="2050" width="8.42578125" style="1" customWidth="1"/>
    <col min="2051" max="2051" width="8.28515625" style="1" customWidth="1"/>
    <col min="2052" max="2052" width="8.7109375" style="1" customWidth="1"/>
    <col min="2053" max="2053" width="10" style="1" customWidth="1"/>
    <col min="2054" max="2054" width="9.42578125" style="1" customWidth="1"/>
    <col min="2055" max="2055" width="14.42578125" style="1" customWidth="1"/>
    <col min="2056" max="2056" width="11.42578125" style="1" customWidth="1"/>
    <col min="2057" max="2057" width="13.7109375" style="1" customWidth="1"/>
    <col min="2058" max="2058" width="13.28515625" style="1" customWidth="1"/>
    <col min="2059" max="2059" width="10" style="1" customWidth="1"/>
    <col min="2060" max="2301" width="11.42578125" style="1"/>
    <col min="2302" max="2302" width="18.7109375" style="1" customWidth="1"/>
    <col min="2303" max="2303" width="10.42578125" style="1" customWidth="1"/>
    <col min="2304" max="2304" width="9.42578125" style="1" customWidth="1"/>
    <col min="2305" max="2305" width="7.85546875" style="1" customWidth="1"/>
    <col min="2306" max="2306" width="8.42578125" style="1" customWidth="1"/>
    <col min="2307" max="2307" width="8.28515625" style="1" customWidth="1"/>
    <col min="2308" max="2308" width="8.7109375" style="1" customWidth="1"/>
    <col min="2309" max="2309" width="10" style="1" customWidth="1"/>
    <col min="2310" max="2310" width="9.42578125" style="1" customWidth="1"/>
    <col min="2311" max="2311" width="14.42578125" style="1" customWidth="1"/>
    <col min="2312" max="2312" width="11.42578125" style="1" customWidth="1"/>
    <col min="2313" max="2313" width="13.7109375" style="1" customWidth="1"/>
    <col min="2314" max="2314" width="13.28515625" style="1" customWidth="1"/>
    <col min="2315" max="2315" width="10" style="1" customWidth="1"/>
    <col min="2316" max="2557" width="11.42578125" style="1"/>
    <col min="2558" max="2558" width="18.7109375" style="1" customWidth="1"/>
    <col min="2559" max="2559" width="10.42578125" style="1" customWidth="1"/>
    <col min="2560" max="2560" width="9.42578125" style="1" customWidth="1"/>
    <col min="2561" max="2561" width="7.85546875" style="1" customWidth="1"/>
    <col min="2562" max="2562" width="8.42578125" style="1" customWidth="1"/>
    <col min="2563" max="2563" width="8.28515625" style="1" customWidth="1"/>
    <col min="2564" max="2564" width="8.7109375" style="1" customWidth="1"/>
    <col min="2565" max="2565" width="10" style="1" customWidth="1"/>
    <col min="2566" max="2566" width="9.42578125" style="1" customWidth="1"/>
    <col min="2567" max="2567" width="14.42578125" style="1" customWidth="1"/>
    <col min="2568" max="2568" width="11.42578125" style="1" customWidth="1"/>
    <col min="2569" max="2569" width="13.7109375" style="1" customWidth="1"/>
    <col min="2570" max="2570" width="13.28515625" style="1" customWidth="1"/>
    <col min="2571" max="2571" width="10" style="1" customWidth="1"/>
    <col min="2572" max="2813" width="11.42578125" style="1"/>
    <col min="2814" max="2814" width="18.7109375" style="1" customWidth="1"/>
    <col min="2815" max="2815" width="10.42578125" style="1" customWidth="1"/>
    <col min="2816" max="2816" width="9.42578125" style="1" customWidth="1"/>
    <col min="2817" max="2817" width="7.85546875" style="1" customWidth="1"/>
    <col min="2818" max="2818" width="8.42578125" style="1" customWidth="1"/>
    <col min="2819" max="2819" width="8.28515625" style="1" customWidth="1"/>
    <col min="2820" max="2820" width="8.7109375" style="1" customWidth="1"/>
    <col min="2821" max="2821" width="10" style="1" customWidth="1"/>
    <col min="2822" max="2822" width="9.42578125" style="1" customWidth="1"/>
    <col min="2823" max="2823" width="14.42578125" style="1" customWidth="1"/>
    <col min="2824" max="2824" width="11.42578125" style="1" customWidth="1"/>
    <col min="2825" max="2825" width="13.7109375" style="1" customWidth="1"/>
    <col min="2826" max="2826" width="13.28515625" style="1" customWidth="1"/>
    <col min="2827" max="2827" width="10" style="1" customWidth="1"/>
    <col min="2828" max="3069" width="11.42578125" style="1"/>
    <col min="3070" max="3070" width="18.7109375" style="1" customWidth="1"/>
    <col min="3071" max="3071" width="10.42578125" style="1" customWidth="1"/>
    <col min="3072" max="3072" width="9.42578125" style="1" customWidth="1"/>
    <col min="3073" max="3073" width="7.85546875" style="1" customWidth="1"/>
    <col min="3074" max="3074" width="8.42578125" style="1" customWidth="1"/>
    <col min="3075" max="3075" width="8.28515625" style="1" customWidth="1"/>
    <col min="3076" max="3076" width="8.7109375" style="1" customWidth="1"/>
    <col min="3077" max="3077" width="10" style="1" customWidth="1"/>
    <col min="3078" max="3078" width="9.42578125" style="1" customWidth="1"/>
    <col min="3079" max="3079" width="14.42578125" style="1" customWidth="1"/>
    <col min="3080" max="3080" width="11.42578125" style="1" customWidth="1"/>
    <col min="3081" max="3081" width="13.7109375" style="1" customWidth="1"/>
    <col min="3082" max="3082" width="13.28515625" style="1" customWidth="1"/>
    <col min="3083" max="3083" width="10" style="1" customWidth="1"/>
    <col min="3084" max="3325" width="11.42578125" style="1"/>
    <col min="3326" max="3326" width="18.7109375" style="1" customWidth="1"/>
    <col min="3327" max="3327" width="10.42578125" style="1" customWidth="1"/>
    <col min="3328" max="3328" width="9.42578125" style="1" customWidth="1"/>
    <col min="3329" max="3329" width="7.85546875" style="1" customWidth="1"/>
    <col min="3330" max="3330" width="8.42578125" style="1" customWidth="1"/>
    <col min="3331" max="3331" width="8.28515625" style="1" customWidth="1"/>
    <col min="3332" max="3332" width="8.7109375" style="1" customWidth="1"/>
    <col min="3333" max="3333" width="10" style="1" customWidth="1"/>
    <col min="3334" max="3334" width="9.42578125" style="1" customWidth="1"/>
    <col min="3335" max="3335" width="14.42578125" style="1" customWidth="1"/>
    <col min="3336" max="3336" width="11.42578125" style="1" customWidth="1"/>
    <col min="3337" max="3337" width="13.7109375" style="1" customWidth="1"/>
    <col min="3338" max="3338" width="13.28515625" style="1" customWidth="1"/>
    <col min="3339" max="3339" width="10" style="1" customWidth="1"/>
    <col min="3340" max="3581" width="11.42578125" style="1"/>
    <col min="3582" max="3582" width="18.7109375" style="1" customWidth="1"/>
    <col min="3583" max="3583" width="10.42578125" style="1" customWidth="1"/>
    <col min="3584" max="3584" width="9.42578125" style="1" customWidth="1"/>
    <col min="3585" max="3585" width="7.85546875" style="1" customWidth="1"/>
    <col min="3586" max="3586" width="8.42578125" style="1" customWidth="1"/>
    <col min="3587" max="3587" width="8.28515625" style="1" customWidth="1"/>
    <col min="3588" max="3588" width="8.7109375" style="1" customWidth="1"/>
    <col min="3589" max="3589" width="10" style="1" customWidth="1"/>
    <col min="3590" max="3590" width="9.42578125" style="1" customWidth="1"/>
    <col min="3591" max="3591" width="14.42578125" style="1" customWidth="1"/>
    <col min="3592" max="3592" width="11.42578125" style="1" customWidth="1"/>
    <col min="3593" max="3593" width="13.7109375" style="1" customWidth="1"/>
    <col min="3594" max="3594" width="13.28515625" style="1" customWidth="1"/>
    <col min="3595" max="3595" width="10" style="1" customWidth="1"/>
    <col min="3596" max="3837" width="11.42578125" style="1"/>
    <col min="3838" max="3838" width="18.7109375" style="1" customWidth="1"/>
    <col min="3839" max="3839" width="10.42578125" style="1" customWidth="1"/>
    <col min="3840" max="3840" width="9.42578125" style="1" customWidth="1"/>
    <col min="3841" max="3841" width="7.85546875" style="1" customWidth="1"/>
    <col min="3842" max="3842" width="8.42578125" style="1" customWidth="1"/>
    <col min="3843" max="3843" width="8.28515625" style="1" customWidth="1"/>
    <col min="3844" max="3844" width="8.7109375" style="1" customWidth="1"/>
    <col min="3845" max="3845" width="10" style="1" customWidth="1"/>
    <col min="3846" max="3846" width="9.42578125" style="1" customWidth="1"/>
    <col min="3847" max="3847" width="14.42578125" style="1" customWidth="1"/>
    <col min="3848" max="3848" width="11.42578125" style="1" customWidth="1"/>
    <col min="3849" max="3849" width="13.7109375" style="1" customWidth="1"/>
    <col min="3850" max="3850" width="13.28515625" style="1" customWidth="1"/>
    <col min="3851" max="3851" width="10" style="1" customWidth="1"/>
    <col min="3852" max="4093" width="11.42578125" style="1"/>
    <col min="4094" max="4094" width="18.7109375" style="1" customWidth="1"/>
    <col min="4095" max="4095" width="10.42578125" style="1" customWidth="1"/>
    <col min="4096" max="4096" width="9.42578125" style="1" customWidth="1"/>
    <col min="4097" max="4097" width="7.85546875" style="1" customWidth="1"/>
    <col min="4098" max="4098" width="8.42578125" style="1" customWidth="1"/>
    <col min="4099" max="4099" width="8.28515625" style="1" customWidth="1"/>
    <col min="4100" max="4100" width="8.7109375" style="1" customWidth="1"/>
    <col min="4101" max="4101" width="10" style="1" customWidth="1"/>
    <col min="4102" max="4102" width="9.42578125" style="1" customWidth="1"/>
    <col min="4103" max="4103" width="14.42578125" style="1" customWidth="1"/>
    <col min="4104" max="4104" width="11.42578125" style="1" customWidth="1"/>
    <col min="4105" max="4105" width="13.7109375" style="1" customWidth="1"/>
    <col min="4106" max="4106" width="13.28515625" style="1" customWidth="1"/>
    <col min="4107" max="4107" width="10" style="1" customWidth="1"/>
    <col min="4108" max="4349" width="11.42578125" style="1"/>
    <col min="4350" max="4350" width="18.7109375" style="1" customWidth="1"/>
    <col min="4351" max="4351" width="10.42578125" style="1" customWidth="1"/>
    <col min="4352" max="4352" width="9.42578125" style="1" customWidth="1"/>
    <col min="4353" max="4353" width="7.85546875" style="1" customWidth="1"/>
    <col min="4354" max="4354" width="8.42578125" style="1" customWidth="1"/>
    <col min="4355" max="4355" width="8.28515625" style="1" customWidth="1"/>
    <col min="4356" max="4356" width="8.7109375" style="1" customWidth="1"/>
    <col min="4357" max="4357" width="10" style="1" customWidth="1"/>
    <col min="4358" max="4358" width="9.42578125" style="1" customWidth="1"/>
    <col min="4359" max="4359" width="14.42578125" style="1" customWidth="1"/>
    <col min="4360" max="4360" width="11.42578125" style="1" customWidth="1"/>
    <col min="4361" max="4361" width="13.7109375" style="1" customWidth="1"/>
    <col min="4362" max="4362" width="13.28515625" style="1" customWidth="1"/>
    <col min="4363" max="4363" width="10" style="1" customWidth="1"/>
    <col min="4364" max="4605" width="11.42578125" style="1"/>
    <col min="4606" max="4606" width="18.7109375" style="1" customWidth="1"/>
    <col min="4607" max="4607" width="10.42578125" style="1" customWidth="1"/>
    <col min="4608" max="4608" width="9.42578125" style="1" customWidth="1"/>
    <col min="4609" max="4609" width="7.85546875" style="1" customWidth="1"/>
    <col min="4610" max="4610" width="8.42578125" style="1" customWidth="1"/>
    <col min="4611" max="4611" width="8.28515625" style="1" customWidth="1"/>
    <col min="4612" max="4612" width="8.7109375" style="1" customWidth="1"/>
    <col min="4613" max="4613" width="10" style="1" customWidth="1"/>
    <col min="4614" max="4614" width="9.42578125" style="1" customWidth="1"/>
    <col min="4615" max="4615" width="14.42578125" style="1" customWidth="1"/>
    <col min="4616" max="4616" width="11.42578125" style="1" customWidth="1"/>
    <col min="4617" max="4617" width="13.7109375" style="1" customWidth="1"/>
    <col min="4618" max="4618" width="13.28515625" style="1" customWidth="1"/>
    <col min="4619" max="4619" width="10" style="1" customWidth="1"/>
    <col min="4620" max="4861" width="11.42578125" style="1"/>
    <col min="4862" max="4862" width="18.7109375" style="1" customWidth="1"/>
    <col min="4863" max="4863" width="10.42578125" style="1" customWidth="1"/>
    <col min="4864" max="4864" width="9.42578125" style="1" customWidth="1"/>
    <col min="4865" max="4865" width="7.85546875" style="1" customWidth="1"/>
    <col min="4866" max="4866" width="8.42578125" style="1" customWidth="1"/>
    <col min="4867" max="4867" width="8.28515625" style="1" customWidth="1"/>
    <col min="4868" max="4868" width="8.7109375" style="1" customWidth="1"/>
    <col min="4869" max="4869" width="10" style="1" customWidth="1"/>
    <col min="4870" max="4870" width="9.42578125" style="1" customWidth="1"/>
    <col min="4871" max="4871" width="14.42578125" style="1" customWidth="1"/>
    <col min="4872" max="4872" width="11.42578125" style="1" customWidth="1"/>
    <col min="4873" max="4873" width="13.7109375" style="1" customWidth="1"/>
    <col min="4874" max="4874" width="13.28515625" style="1" customWidth="1"/>
    <col min="4875" max="4875" width="10" style="1" customWidth="1"/>
    <col min="4876" max="5117" width="11.42578125" style="1"/>
    <col min="5118" max="5118" width="18.7109375" style="1" customWidth="1"/>
    <col min="5119" max="5119" width="10.42578125" style="1" customWidth="1"/>
    <col min="5120" max="5120" width="9.42578125" style="1" customWidth="1"/>
    <col min="5121" max="5121" width="7.85546875" style="1" customWidth="1"/>
    <col min="5122" max="5122" width="8.42578125" style="1" customWidth="1"/>
    <col min="5123" max="5123" width="8.28515625" style="1" customWidth="1"/>
    <col min="5124" max="5124" width="8.7109375" style="1" customWidth="1"/>
    <col min="5125" max="5125" width="10" style="1" customWidth="1"/>
    <col min="5126" max="5126" width="9.42578125" style="1" customWidth="1"/>
    <col min="5127" max="5127" width="14.42578125" style="1" customWidth="1"/>
    <col min="5128" max="5128" width="11.42578125" style="1" customWidth="1"/>
    <col min="5129" max="5129" width="13.7109375" style="1" customWidth="1"/>
    <col min="5130" max="5130" width="13.28515625" style="1" customWidth="1"/>
    <col min="5131" max="5131" width="10" style="1" customWidth="1"/>
    <col min="5132" max="5373" width="11.42578125" style="1"/>
    <col min="5374" max="5374" width="18.7109375" style="1" customWidth="1"/>
    <col min="5375" max="5375" width="10.42578125" style="1" customWidth="1"/>
    <col min="5376" max="5376" width="9.42578125" style="1" customWidth="1"/>
    <col min="5377" max="5377" width="7.85546875" style="1" customWidth="1"/>
    <col min="5378" max="5378" width="8.42578125" style="1" customWidth="1"/>
    <col min="5379" max="5379" width="8.28515625" style="1" customWidth="1"/>
    <col min="5380" max="5380" width="8.7109375" style="1" customWidth="1"/>
    <col min="5381" max="5381" width="10" style="1" customWidth="1"/>
    <col min="5382" max="5382" width="9.42578125" style="1" customWidth="1"/>
    <col min="5383" max="5383" width="14.42578125" style="1" customWidth="1"/>
    <col min="5384" max="5384" width="11.42578125" style="1" customWidth="1"/>
    <col min="5385" max="5385" width="13.7109375" style="1" customWidth="1"/>
    <col min="5386" max="5386" width="13.28515625" style="1" customWidth="1"/>
    <col min="5387" max="5387" width="10" style="1" customWidth="1"/>
    <col min="5388" max="5629" width="11.42578125" style="1"/>
    <col min="5630" max="5630" width="18.7109375" style="1" customWidth="1"/>
    <col min="5631" max="5631" width="10.42578125" style="1" customWidth="1"/>
    <col min="5632" max="5632" width="9.42578125" style="1" customWidth="1"/>
    <col min="5633" max="5633" width="7.85546875" style="1" customWidth="1"/>
    <col min="5634" max="5634" width="8.42578125" style="1" customWidth="1"/>
    <col min="5635" max="5635" width="8.28515625" style="1" customWidth="1"/>
    <col min="5636" max="5636" width="8.7109375" style="1" customWidth="1"/>
    <col min="5637" max="5637" width="10" style="1" customWidth="1"/>
    <col min="5638" max="5638" width="9.42578125" style="1" customWidth="1"/>
    <col min="5639" max="5639" width="14.42578125" style="1" customWidth="1"/>
    <col min="5640" max="5640" width="11.42578125" style="1" customWidth="1"/>
    <col min="5641" max="5641" width="13.7109375" style="1" customWidth="1"/>
    <col min="5642" max="5642" width="13.28515625" style="1" customWidth="1"/>
    <col min="5643" max="5643" width="10" style="1" customWidth="1"/>
    <col min="5644" max="5885" width="11.42578125" style="1"/>
    <col min="5886" max="5886" width="18.7109375" style="1" customWidth="1"/>
    <col min="5887" max="5887" width="10.42578125" style="1" customWidth="1"/>
    <col min="5888" max="5888" width="9.42578125" style="1" customWidth="1"/>
    <col min="5889" max="5889" width="7.85546875" style="1" customWidth="1"/>
    <col min="5890" max="5890" width="8.42578125" style="1" customWidth="1"/>
    <col min="5891" max="5891" width="8.28515625" style="1" customWidth="1"/>
    <col min="5892" max="5892" width="8.7109375" style="1" customWidth="1"/>
    <col min="5893" max="5893" width="10" style="1" customWidth="1"/>
    <col min="5894" max="5894" width="9.42578125" style="1" customWidth="1"/>
    <col min="5895" max="5895" width="14.42578125" style="1" customWidth="1"/>
    <col min="5896" max="5896" width="11.42578125" style="1" customWidth="1"/>
    <col min="5897" max="5897" width="13.7109375" style="1" customWidth="1"/>
    <col min="5898" max="5898" width="13.28515625" style="1" customWidth="1"/>
    <col min="5899" max="5899" width="10" style="1" customWidth="1"/>
    <col min="5900" max="6141" width="11.42578125" style="1"/>
    <col min="6142" max="6142" width="18.7109375" style="1" customWidth="1"/>
    <col min="6143" max="6143" width="10.42578125" style="1" customWidth="1"/>
    <col min="6144" max="6144" width="9.42578125" style="1" customWidth="1"/>
    <col min="6145" max="6145" width="7.85546875" style="1" customWidth="1"/>
    <col min="6146" max="6146" width="8.42578125" style="1" customWidth="1"/>
    <col min="6147" max="6147" width="8.28515625" style="1" customWidth="1"/>
    <col min="6148" max="6148" width="8.7109375" style="1" customWidth="1"/>
    <col min="6149" max="6149" width="10" style="1" customWidth="1"/>
    <col min="6150" max="6150" width="9.42578125" style="1" customWidth="1"/>
    <col min="6151" max="6151" width="14.42578125" style="1" customWidth="1"/>
    <col min="6152" max="6152" width="11.42578125" style="1" customWidth="1"/>
    <col min="6153" max="6153" width="13.7109375" style="1" customWidth="1"/>
    <col min="6154" max="6154" width="13.28515625" style="1" customWidth="1"/>
    <col min="6155" max="6155" width="10" style="1" customWidth="1"/>
    <col min="6156" max="6397" width="11.42578125" style="1"/>
    <col min="6398" max="6398" width="18.7109375" style="1" customWidth="1"/>
    <col min="6399" max="6399" width="10.42578125" style="1" customWidth="1"/>
    <col min="6400" max="6400" width="9.42578125" style="1" customWidth="1"/>
    <col min="6401" max="6401" width="7.85546875" style="1" customWidth="1"/>
    <col min="6402" max="6402" width="8.42578125" style="1" customWidth="1"/>
    <col min="6403" max="6403" width="8.28515625" style="1" customWidth="1"/>
    <col min="6404" max="6404" width="8.7109375" style="1" customWidth="1"/>
    <col min="6405" max="6405" width="10" style="1" customWidth="1"/>
    <col min="6406" max="6406" width="9.42578125" style="1" customWidth="1"/>
    <col min="6407" max="6407" width="14.42578125" style="1" customWidth="1"/>
    <col min="6408" max="6408" width="11.42578125" style="1" customWidth="1"/>
    <col min="6409" max="6409" width="13.7109375" style="1" customWidth="1"/>
    <col min="6410" max="6410" width="13.28515625" style="1" customWidth="1"/>
    <col min="6411" max="6411" width="10" style="1" customWidth="1"/>
    <col min="6412" max="6653" width="11.42578125" style="1"/>
    <col min="6654" max="6654" width="18.7109375" style="1" customWidth="1"/>
    <col min="6655" max="6655" width="10.42578125" style="1" customWidth="1"/>
    <col min="6656" max="6656" width="9.42578125" style="1" customWidth="1"/>
    <col min="6657" max="6657" width="7.85546875" style="1" customWidth="1"/>
    <col min="6658" max="6658" width="8.42578125" style="1" customWidth="1"/>
    <col min="6659" max="6659" width="8.28515625" style="1" customWidth="1"/>
    <col min="6660" max="6660" width="8.7109375" style="1" customWidth="1"/>
    <col min="6661" max="6661" width="10" style="1" customWidth="1"/>
    <col min="6662" max="6662" width="9.42578125" style="1" customWidth="1"/>
    <col min="6663" max="6663" width="14.42578125" style="1" customWidth="1"/>
    <col min="6664" max="6664" width="11.42578125" style="1" customWidth="1"/>
    <col min="6665" max="6665" width="13.7109375" style="1" customWidth="1"/>
    <col min="6666" max="6666" width="13.28515625" style="1" customWidth="1"/>
    <col min="6667" max="6667" width="10" style="1" customWidth="1"/>
    <col min="6668" max="6909" width="11.42578125" style="1"/>
    <col min="6910" max="6910" width="18.7109375" style="1" customWidth="1"/>
    <col min="6911" max="6911" width="10.42578125" style="1" customWidth="1"/>
    <col min="6912" max="6912" width="9.42578125" style="1" customWidth="1"/>
    <col min="6913" max="6913" width="7.85546875" style="1" customWidth="1"/>
    <col min="6914" max="6914" width="8.42578125" style="1" customWidth="1"/>
    <col min="6915" max="6915" width="8.28515625" style="1" customWidth="1"/>
    <col min="6916" max="6916" width="8.7109375" style="1" customWidth="1"/>
    <col min="6917" max="6917" width="10" style="1" customWidth="1"/>
    <col min="6918" max="6918" width="9.42578125" style="1" customWidth="1"/>
    <col min="6919" max="6919" width="14.42578125" style="1" customWidth="1"/>
    <col min="6920" max="6920" width="11.42578125" style="1" customWidth="1"/>
    <col min="6921" max="6921" width="13.7109375" style="1" customWidth="1"/>
    <col min="6922" max="6922" width="13.28515625" style="1" customWidth="1"/>
    <col min="6923" max="6923" width="10" style="1" customWidth="1"/>
    <col min="6924" max="7165" width="11.42578125" style="1"/>
    <col min="7166" max="7166" width="18.7109375" style="1" customWidth="1"/>
    <col min="7167" max="7167" width="10.42578125" style="1" customWidth="1"/>
    <col min="7168" max="7168" width="9.42578125" style="1" customWidth="1"/>
    <col min="7169" max="7169" width="7.85546875" style="1" customWidth="1"/>
    <col min="7170" max="7170" width="8.42578125" style="1" customWidth="1"/>
    <col min="7171" max="7171" width="8.28515625" style="1" customWidth="1"/>
    <col min="7172" max="7172" width="8.7109375" style="1" customWidth="1"/>
    <col min="7173" max="7173" width="10" style="1" customWidth="1"/>
    <col min="7174" max="7174" width="9.42578125" style="1" customWidth="1"/>
    <col min="7175" max="7175" width="14.42578125" style="1" customWidth="1"/>
    <col min="7176" max="7176" width="11.42578125" style="1" customWidth="1"/>
    <col min="7177" max="7177" width="13.7109375" style="1" customWidth="1"/>
    <col min="7178" max="7178" width="13.28515625" style="1" customWidth="1"/>
    <col min="7179" max="7179" width="10" style="1" customWidth="1"/>
    <col min="7180" max="7421" width="11.42578125" style="1"/>
    <col min="7422" max="7422" width="18.7109375" style="1" customWidth="1"/>
    <col min="7423" max="7423" width="10.42578125" style="1" customWidth="1"/>
    <col min="7424" max="7424" width="9.42578125" style="1" customWidth="1"/>
    <col min="7425" max="7425" width="7.85546875" style="1" customWidth="1"/>
    <col min="7426" max="7426" width="8.42578125" style="1" customWidth="1"/>
    <col min="7427" max="7427" width="8.28515625" style="1" customWidth="1"/>
    <col min="7428" max="7428" width="8.7109375" style="1" customWidth="1"/>
    <col min="7429" max="7429" width="10" style="1" customWidth="1"/>
    <col min="7430" max="7430" width="9.42578125" style="1" customWidth="1"/>
    <col min="7431" max="7431" width="14.42578125" style="1" customWidth="1"/>
    <col min="7432" max="7432" width="11.42578125" style="1" customWidth="1"/>
    <col min="7433" max="7433" width="13.7109375" style="1" customWidth="1"/>
    <col min="7434" max="7434" width="13.28515625" style="1" customWidth="1"/>
    <col min="7435" max="7435" width="10" style="1" customWidth="1"/>
    <col min="7436" max="7677" width="11.42578125" style="1"/>
    <col min="7678" max="7678" width="18.7109375" style="1" customWidth="1"/>
    <col min="7679" max="7679" width="10.42578125" style="1" customWidth="1"/>
    <col min="7680" max="7680" width="9.42578125" style="1" customWidth="1"/>
    <col min="7681" max="7681" width="7.85546875" style="1" customWidth="1"/>
    <col min="7682" max="7682" width="8.42578125" style="1" customWidth="1"/>
    <col min="7683" max="7683" width="8.28515625" style="1" customWidth="1"/>
    <col min="7684" max="7684" width="8.7109375" style="1" customWidth="1"/>
    <col min="7685" max="7685" width="10" style="1" customWidth="1"/>
    <col min="7686" max="7686" width="9.42578125" style="1" customWidth="1"/>
    <col min="7687" max="7687" width="14.42578125" style="1" customWidth="1"/>
    <col min="7688" max="7688" width="11.42578125" style="1" customWidth="1"/>
    <col min="7689" max="7689" width="13.7109375" style="1" customWidth="1"/>
    <col min="7690" max="7690" width="13.28515625" style="1" customWidth="1"/>
    <col min="7691" max="7691" width="10" style="1" customWidth="1"/>
    <col min="7692" max="7933" width="11.42578125" style="1"/>
    <col min="7934" max="7934" width="18.7109375" style="1" customWidth="1"/>
    <col min="7935" max="7935" width="10.42578125" style="1" customWidth="1"/>
    <col min="7936" max="7936" width="9.42578125" style="1" customWidth="1"/>
    <col min="7937" max="7937" width="7.85546875" style="1" customWidth="1"/>
    <col min="7938" max="7938" width="8.42578125" style="1" customWidth="1"/>
    <col min="7939" max="7939" width="8.28515625" style="1" customWidth="1"/>
    <col min="7940" max="7940" width="8.7109375" style="1" customWidth="1"/>
    <col min="7941" max="7941" width="10" style="1" customWidth="1"/>
    <col min="7942" max="7942" width="9.42578125" style="1" customWidth="1"/>
    <col min="7943" max="7943" width="14.42578125" style="1" customWidth="1"/>
    <col min="7944" max="7944" width="11.42578125" style="1" customWidth="1"/>
    <col min="7945" max="7945" width="13.7109375" style="1" customWidth="1"/>
    <col min="7946" max="7946" width="13.28515625" style="1" customWidth="1"/>
    <col min="7947" max="7947" width="10" style="1" customWidth="1"/>
    <col min="7948" max="8189" width="11.42578125" style="1"/>
    <col min="8190" max="8190" width="18.7109375" style="1" customWidth="1"/>
    <col min="8191" max="8191" width="10.42578125" style="1" customWidth="1"/>
    <col min="8192" max="8192" width="9.42578125" style="1" customWidth="1"/>
    <col min="8193" max="8193" width="7.85546875" style="1" customWidth="1"/>
    <col min="8194" max="8194" width="8.42578125" style="1" customWidth="1"/>
    <col min="8195" max="8195" width="8.28515625" style="1" customWidth="1"/>
    <col min="8196" max="8196" width="8.7109375" style="1" customWidth="1"/>
    <col min="8197" max="8197" width="10" style="1" customWidth="1"/>
    <col min="8198" max="8198" width="9.42578125" style="1" customWidth="1"/>
    <col min="8199" max="8199" width="14.42578125" style="1" customWidth="1"/>
    <col min="8200" max="8200" width="11.42578125" style="1" customWidth="1"/>
    <col min="8201" max="8201" width="13.7109375" style="1" customWidth="1"/>
    <col min="8202" max="8202" width="13.28515625" style="1" customWidth="1"/>
    <col min="8203" max="8203" width="10" style="1" customWidth="1"/>
    <col min="8204" max="8445" width="11.42578125" style="1"/>
    <col min="8446" max="8446" width="18.7109375" style="1" customWidth="1"/>
    <col min="8447" max="8447" width="10.42578125" style="1" customWidth="1"/>
    <col min="8448" max="8448" width="9.42578125" style="1" customWidth="1"/>
    <col min="8449" max="8449" width="7.85546875" style="1" customWidth="1"/>
    <col min="8450" max="8450" width="8.42578125" style="1" customWidth="1"/>
    <col min="8451" max="8451" width="8.28515625" style="1" customWidth="1"/>
    <col min="8452" max="8452" width="8.7109375" style="1" customWidth="1"/>
    <col min="8453" max="8453" width="10" style="1" customWidth="1"/>
    <col min="8454" max="8454" width="9.42578125" style="1" customWidth="1"/>
    <col min="8455" max="8455" width="14.42578125" style="1" customWidth="1"/>
    <col min="8456" max="8456" width="11.42578125" style="1" customWidth="1"/>
    <col min="8457" max="8457" width="13.7109375" style="1" customWidth="1"/>
    <col min="8458" max="8458" width="13.28515625" style="1" customWidth="1"/>
    <col min="8459" max="8459" width="10" style="1" customWidth="1"/>
    <col min="8460" max="8701" width="11.42578125" style="1"/>
    <col min="8702" max="8702" width="18.7109375" style="1" customWidth="1"/>
    <col min="8703" max="8703" width="10.42578125" style="1" customWidth="1"/>
    <col min="8704" max="8704" width="9.42578125" style="1" customWidth="1"/>
    <col min="8705" max="8705" width="7.85546875" style="1" customWidth="1"/>
    <col min="8706" max="8706" width="8.42578125" style="1" customWidth="1"/>
    <col min="8707" max="8707" width="8.28515625" style="1" customWidth="1"/>
    <col min="8708" max="8708" width="8.7109375" style="1" customWidth="1"/>
    <col min="8709" max="8709" width="10" style="1" customWidth="1"/>
    <col min="8710" max="8710" width="9.42578125" style="1" customWidth="1"/>
    <col min="8711" max="8711" width="14.42578125" style="1" customWidth="1"/>
    <col min="8712" max="8712" width="11.42578125" style="1" customWidth="1"/>
    <col min="8713" max="8713" width="13.7109375" style="1" customWidth="1"/>
    <col min="8714" max="8714" width="13.28515625" style="1" customWidth="1"/>
    <col min="8715" max="8715" width="10" style="1" customWidth="1"/>
    <col min="8716" max="8957" width="11.42578125" style="1"/>
    <col min="8958" max="8958" width="18.7109375" style="1" customWidth="1"/>
    <col min="8959" max="8959" width="10.42578125" style="1" customWidth="1"/>
    <col min="8960" max="8960" width="9.42578125" style="1" customWidth="1"/>
    <col min="8961" max="8961" width="7.85546875" style="1" customWidth="1"/>
    <col min="8962" max="8962" width="8.42578125" style="1" customWidth="1"/>
    <col min="8963" max="8963" width="8.28515625" style="1" customWidth="1"/>
    <col min="8964" max="8964" width="8.7109375" style="1" customWidth="1"/>
    <col min="8965" max="8965" width="10" style="1" customWidth="1"/>
    <col min="8966" max="8966" width="9.42578125" style="1" customWidth="1"/>
    <col min="8967" max="8967" width="14.42578125" style="1" customWidth="1"/>
    <col min="8968" max="8968" width="11.42578125" style="1" customWidth="1"/>
    <col min="8969" max="8969" width="13.7109375" style="1" customWidth="1"/>
    <col min="8970" max="8970" width="13.28515625" style="1" customWidth="1"/>
    <col min="8971" max="8971" width="10" style="1" customWidth="1"/>
    <col min="8972" max="9213" width="11.42578125" style="1"/>
    <col min="9214" max="9214" width="18.7109375" style="1" customWidth="1"/>
    <col min="9215" max="9215" width="10.42578125" style="1" customWidth="1"/>
    <col min="9216" max="9216" width="9.42578125" style="1" customWidth="1"/>
    <col min="9217" max="9217" width="7.85546875" style="1" customWidth="1"/>
    <col min="9218" max="9218" width="8.42578125" style="1" customWidth="1"/>
    <col min="9219" max="9219" width="8.28515625" style="1" customWidth="1"/>
    <col min="9220" max="9220" width="8.7109375" style="1" customWidth="1"/>
    <col min="9221" max="9221" width="10" style="1" customWidth="1"/>
    <col min="9222" max="9222" width="9.42578125" style="1" customWidth="1"/>
    <col min="9223" max="9223" width="14.42578125" style="1" customWidth="1"/>
    <col min="9224" max="9224" width="11.42578125" style="1" customWidth="1"/>
    <col min="9225" max="9225" width="13.7109375" style="1" customWidth="1"/>
    <col min="9226" max="9226" width="13.28515625" style="1" customWidth="1"/>
    <col min="9227" max="9227" width="10" style="1" customWidth="1"/>
    <col min="9228" max="9469" width="11.42578125" style="1"/>
    <col min="9470" max="9470" width="18.7109375" style="1" customWidth="1"/>
    <col min="9471" max="9471" width="10.42578125" style="1" customWidth="1"/>
    <col min="9472" max="9472" width="9.42578125" style="1" customWidth="1"/>
    <col min="9473" max="9473" width="7.85546875" style="1" customWidth="1"/>
    <col min="9474" max="9474" width="8.42578125" style="1" customWidth="1"/>
    <col min="9475" max="9475" width="8.28515625" style="1" customWidth="1"/>
    <col min="9476" max="9476" width="8.7109375" style="1" customWidth="1"/>
    <col min="9477" max="9477" width="10" style="1" customWidth="1"/>
    <col min="9478" max="9478" width="9.42578125" style="1" customWidth="1"/>
    <col min="9479" max="9479" width="14.42578125" style="1" customWidth="1"/>
    <col min="9480" max="9480" width="11.42578125" style="1" customWidth="1"/>
    <col min="9481" max="9481" width="13.7109375" style="1" customWidth="1"/>
    <col min="9482" max="9482" width="13.28515625" style="1" customWidth="1"/>
    <col min="9483" max="9483" width="10" style="1" customWidth="1"/>
    <col min="9484" max="9725" width="11.42578125" style="1"/>
    <col min="9726" max="9726" width="18.7109375" style="1" customWidth="1"/>
    <col min="9727" max="9727" width="10.42578125" style="1" customWidth="1"/>
    <col min="9728" max="9728" width="9.42578125" style="1" customWidth="1"/>
    <col min="9729" max="9729" width="7.85546875" style="1" customWidth="1"/>
    <col min="9730" max="9730" width="8.42578125" style="1" customWidth="1"/>
    <col min="9731" max="9731" width="8.28515625" style="1" customWidth="1"/>
    <col min="9732" max="9732" width="8.7109375" style="1" customWidth="1"/>
    <col min="9733" max="9733" width="10" style="1" customWidth="1"/>
    <col min="9734" max="9734" width="9.42578125" style="1" customWidth="1"/>
    <col min="9735" max="9735" width="14.42578125" style="1" customWidth="1"/>
    <col min="9736" max="9736" width="11.42578125" style="1" customWidth="1"/>
    <col min="9737" max="9737" width="13.7109375" style="1" customWidth="1"/>
    <col min="9738" max="9738" width="13.28515625" style="1" customWidth="1"/>
    <col min="9739" max="9739" width="10" style="1" customWidth="1"/>
    <col min="9740" max="9981" width="11.42578125" style="1"/>
    <col min="9982" max="9982" width="18.7109375" style="1" customWidth="1"/>
    <col min="9983" max="9983" width="10.42578125" style="1" customWidth="1"/>
    <col min="9984" max="9984" width="9.42578125" style="1" customWidth="1"/>
    <col min="9985" max="9985" width="7.85546875" style="1" customWidth="1"/>
    <col min="9986" max="9986" width="8.42578125" style="1" customWidth="1"/>
    <col min="9987" max="9987" width="8.28515625" style="1" customWidth="1"/>
    <col min="9988" max="9988" width="8.7109375" style="1" customWidth="1"/>
    <col min="9989" max="9989" width="10" style="1" customWidth="1"/>
    <col min="9990" max="9990" width="9.42578125" style="1" customWidth="1"/>
    <col min="9991" max="9991" width="14.42578125" style="1" customWidth="1"/>
    <col min="9992" max="9992" width="11.42578125" style="1" customWidth="1"/>
    <col min="9993" max="9993" width="13.7109375" style="1" customWidth="1"/>
    <col min="9994" max="9994" width="13.28515625" style="1" customWidth="1"/>
    <col min="9995" max="9995" width="10" style="1" customWidth="1"/>
    <col min="9996" max="10237" width="11.42578125" style="1"/>
    <col min="10238" max="10238" width="18.7109375" style="1" customWidth="1"/>
    <col min="10239" max="10239" width="10.42578125" style="1" customWidth="1"/>
    <col min="10240" max="10240" width="9.42578125" style="1" customWidth="1"/>
    <col min="10241" max="10241" width="7.85546875" style="1" customWidth="1"/>
    <col min="10242" max="10242" width="8.42578125" style="1" customWidth="1"/>
    <col min="10243" max="10243" width="8.28515625" style="1" customWidth="1"/>
    <col min="10244" max="10244" width="8.7109375" style="1" customWidth="1"/>
    <col min="10245" max="10245" width="10" style="1" customWidth="1"/>
    <col min="10246" max="10246" width="9.42578125" style="1" customWidth="1"/>
    <col min="10247" max="10247" width="14.42578125" style="1" customWidth="1"/>
    <col min="10248" max="10248" width="11.42578125" style="1" customWidth="1"/>
    <col min="10249" max="10249" width="13.7109375" style="1" customWidth="1"/>
    <col min="10250" max="10250" width="13.28515625" style="1" customWidth="1"/>
    <col min="10251" max="10251" width="10" style="1" customWidth="1"/>
    <col min="10252" max="10493" width="11.42578125" style="1"/>
    <col min="10494" max="10494" width="18.7109375" style="1" customWidth="1"/>
    <col min="10495" max="10495" width="10.42578125" style="1" customWidth="1"/>
    <col min="10496" max="10496" width="9.42578125" style="1" customWidth="1"/>
    <col min="10497" max="10497" width="7.85546875" style="1" customWidth="1"/>
    <col min="10498" max="10498" width="8.42578125" style="1" customWidth="1"/>
    <col min="10499" max="10499" width="8.28515625" style="1" customWidth="1"/>
    <col min="10500" max="10500" width="8.7109375" style="1" customWidth="1"/>
    <col min="10501" max="10501" width="10" style="1" customWidth="1"/>
    <col min="10502" max="10502" width="9.42578125" style="1" customWidth="1"/>
    <col min="10503" max="10503" width="14.42578125" style="1" customWidth="1"/>
    <col min="10504" max="10504" width="11.42578125" style="1" customWidth="1"/>
    <col min="10505" max="10505" width="13.7109375" style="1" customWidth="1"/>
    <col min="10506" max="10506" width="13.28515625" style="1" customWidth="1"/>
    <col min="10507" max="10507" width="10" style="1" customWidth="1"/>
    <col min="10508" max="10749" width="11.42578125" style="1"/>
    <col min="10750" max="10750" width="18.7109375" style="1" customWidth="1"/>
    <col min="10751" max="10751" width="10.42578125" style="1" customWidth="1"/>
    <col min="10752" max="10752" width="9.42578125" style="1" customWidth="1"/>
    <col min="10753" max="10753" width="7.85546875" style="1" customWidth="1"/>
    <col min="10754" max="10754" width="8.42578125" style="1" customWidth="1"/>
    <col min="10755" max="10755" width="8.28515625" style="1" customWidth="1"/>
    <col min="10756" max="10756" width="8.7109375" style="1" customWidth="1"/>
    <col min="10757" max="10757" width="10" style="1" customWidth="1"/>
    <col min="10758" max="10758" width="9.42578125" style="1" customWidth="1"/>
    <col min="10759" max="10759" width="14.42578125" style="1" customWidth="1"/>
    <col min="10760" max="10760" width="11.42578125" style="1" customWidth="1"/>
    <col min="10761" max="10761" width="13.7109375" style="1" customWidth="1"/>
    <col min="10762" max="10762" width="13.28515625" style="1" customWidth="1"/>
    <col min="10763" max="10763" width="10" style="1" customWidth="1"/>
    <col min="10764" max="11005" width="11.42578125" style="1"/>
    <col min="11006" max="11006" width="18.7109375" style="1" customWidth="1"/>
    <col min="11007" max="11007" width="10.42578125" style="1" customWidth="1"/>
    <col min="11008" max="11008" width="9.42578125" style="1" customWidth="1"/>
    <col min="11009" max="11009" width="7.85546875" style="1" customWidth="1"/>
    <col min="11010" max="11010" width="8.42578125" style="1" customWidth="1"/>
    <col min="11011" max="11011" width="8.28515625" style="1" customWidth="1"/>
    <col min="11012" max="11012" width="8.7109375" style="1" customWidth="1"/>
    <col min="11013" max="11013" width="10" style="1" customWidth="1"/>
    <col min="11014" max="11014" width="9.42578125" style="1" customWidth="1"/>
    <col min="11015" max="11015" width="14.42578125" style="1" customWidth="1"/>
    <col min="11016" max="11016" width="11.42578125" style="1" customWidth="1"/>
    <col min="11017" max="11017" width="13.7109375" style="1" customWidth="1"/>
    <col min="11018" max="11018" width="13.28515625" style="1" customWidth="1"/>
    <col min="11019" max="11019" width="10" style="1" customWidth="1"/>
    <col min="11020" max="11261" width="11.42578125" style="1"/>
    <col min="11262" max="11262" width="18.7109375" style="1" customWidth="1"/>
    <col min="11263" max="11263" width="10.42578125" style="1" customWidth="1"/>
    <col min="11264" max="11264" width="9.42578125" style="1" customWidth="1"/>
    <col min="11265" max="11265" width="7.85546875" style="1" customWidth="1"/>
    <col min="11266" max="11266" width="8.42578125" style="1" customWidth="1"/>
    <col min="11267" max="11267" width="8.28515625" style="1" customWidth="1"/>
    <col min="11268" max="11268" width="8.7109375" style="1" customWidth="1"/>
    <col min="11269" max="11269" width="10" style="1" customWidth="1"/>
    <col min="11270" max="11270" width="9.42578125" style="1" customWidth="1"/>
    <col min="11271" max="11271" width="14.42578125" style="1" customWidth="1"/>
    <col min="11272" max="11272" width="11.42578125" style="1" customWidth="1"/>
    <col min="11273" max="11273" width="13.7109375" style="1" customWidth="1"/>
    <col min="11274" max="11274" width="13.28515625" style="1" customWidth="1"/>
    <col min="11275" max="11275" width="10" style="1" customWidth="1"/>
    <col min="11276" max="11517" width="11.42578125" style="1"/>
    <col min="11518" max="11518" width="18.7109375" style="1" customWidth="1"/>
    <col min="11519" max="11519" width="10.42578125" style="1" customWidth="1"/>
    <col min="11520" max="11520" width="9.42578125" style="1" customWidth="1"/>
    <col min="11521" max="11521" width="7.85546875" style="1" customWidth="1"/>
    <col min="11522" max="11522" width="8.42578125" style="1" customWidth="1"/>
    <col min="11523" max="11523" width="8.28515625" style="1" customWidth="1"/>
    <col min="11524" max="11524" width="8.7109375" style="1" customWidth="1"/>
    <col min="11525" max="11525" width="10" style="1" customWidth="1"/>
    <col min="11526" max="11526" width="9.42578125" style="1" customWidth="1"/>
    <col min="11527" max="11527" width="14.42578125" style="1" customWidth="1"/>
    <col min="11528" max="11528" width="11.42578125" style="1" customWidth="1"/>
    <col min="11529" max="11529" width="13.7109375" style="1" customWidth="1"/>
    <col min="11530" max="11530" width="13.28515625" style="1" customWidth="1"/>
    <col min="11531" max="11531" width="10" style="1" customWidth="1"/>
    <col min="11532" max="11773" width="11.42578125" style="1"/>
    <col min="11774" max="11774" width="18.7109375" style="1" customWidth="1"/>
    <col min="11775" max="11775" width="10.42578125" style="1" customWidth="1"/>
    <col min="11776" max="11776" width="9.42578125" style="1" customWidth="1"/>
    <col min="11777" max="11777" width="7.85546875" style="1" customWidth="1"/>
    <col min="11778" max="11778" width="8.42578125" style="1" customWidth="1"/>
    <col min="11779" max="11779" width="8.28515625" style="1" customWidth="1"/>
    <col min="11780" max="11780" width="8.7109375" style="1" customWidth="1"/>
    <col min="11781" max="11781" width="10" style="1" customWidth="1"/>
    <col min="11782" max="11782" width="9.42578125" style="1" customWidth="1"/>
    <col min="11783" max="11783" width="14.42578125" style="1" customWidth="1"/>
    <col min="11784" max="11784" width="11.42578125" style="1" customWidth="1"/>
    <col min="11785" max="11785" width="13.7109375" style="1" customWidth="1"/>
    <col min="11786" max="11786" width="13.28515625" style="1" customWidth="1"/>
    <col min="11787" max="11787" width="10" style="1" customWidth="1"/>
    <col min="11788" max="12029" width="11.42578125" style="1"/>
    <col min="12030" max="12030" width="18.7109375" style="1" customWidth="1"/>
    <col min="12031" max="12031" width="10.42578125" style="1" customWidth="1"/>
    <col min="12032" max="12032" width="9.42578125" style="1" customWidth="1"/>
    <col min="12033" max="12033" width="7.85546875" style="1" customWidth="1"/>
    <col min="12034" max="12034" width="8.42578125" style="1" customWidth="1"/>
    <col min="12035" max="12035" width="8.28515625" style="1" customWidth="1"/>
    <col min="12036" max="12036" width="8.7109375" style="1" customWidth="1"/>
    <col min="12037" max="12037" width="10" style="1" customWidth="1"/>
    <col min="12038" max="12038" width="9.42578125" style="1" customWidth="1"/>
    <col min="12039" max="12039" width="14.42578125" style="1" customWidth="1"/>
    <col min="12040" max="12040" width="11.42578125" style="1" customWidth="1"/>
    <col min="12041" max="12041" width="13.7109375" style="1" customWidth="1"/>
    <col min="12042" max="12042" width="13.28515625" style="1" customWidth="1"/>
    <col min="12043" max="12043" width="10" style="1" customWidth="1"/>
    <col min="12044" max="12285" width="11.42578125" style="1"/>
    <col min="12286" max="12286" width="18.7109375" style="1" customWidth="1"/>
    <col min="12287" max="12287" width="10.42578125" style="1" customWidth="1"/>
    <col min="12288" max="12288" width="9.42578125" style="1" customWidth="1"/>
    <col min="12289" max="12289" width="7.85546875" style="1" customWidth="1"/>
    <col min="12290" max="12290" width="8.42578125" style="1" customWidth="1"/>
    <col min="12291" max="12291" width="8.28515625" style="1" customWidth="1"/>
    <col min="12292" max="12292" width="8.7109375" style="1" customWidth="1"/>
    <col min="12293" max="12293" width="10" style="1" customWidth="1"/>
    <col min="12294" max="12294" width="9.42578125" style="1" customWidth="1"/>
    <col min="12295" max="12295" width="14.42578125" style="1" customWidth="1"/>
    <col min="12296" max="12296" width="11.42578125" style="1" customWidth="1"/>
    <col min="12297" max="12297" width="13.7109375" style="1" customWidth="1"/>
    <col min="12298" max="12298" width="13.28515625" style="1" customWidth="1"/>
    <col min="12299" max="12299" width="10" style="1" customWidth="1"/>
    <col min="12300" max="12541" width="11.42578125" style="1"/>
    <col min="12542" max="12542" width="18.7109375" style="1" customWidth="1"/>
    <col min="12543" max="12543" width="10.42578125" style="1" customWidth="1"/>
    <col min="12544" max="12544" width="9.42578125" style="1" customWidth="1"/>
    <col min="12545" max="12545" width="7.85546875" style="1" customWidth="1"/>
    <col min="12546" max="12546" width="8.42578125" style="1" customWidth="1"/>
    <col min="12547" max="12547" width="8.28515625" style="1" customWidth="1"/>
    <col min="12548" max="12548" width="8.7109375" style="1" customWidth="1"/>
    <col min="12549" max="12549" width="10" style="1" customWidth="1"/>
    <col min="12550" max="12550" width="9.42578125" style="1" customWidth="1"/>
    <col min="12551" max="12551" width="14.42578125" style="1" customWidth="1"/>
    <col min="12552" max="12552" width="11.42578125" style="1" customWidth="1"/>
    <col min="12553" max="12553" width="13.7109375" style="1" customWidth="1"/>
    <col min="12554" max="12554" width="13.28515625" style="1" customWidth="1"/>
    <col min="12555" max="12555" width="10" style="1" customWidth="1"/>
    <col min="12556" max="12797" width="11.42578125" style="1"/>
    <col min="12798" max="12798" width="18.7109375" style="1" customWidth="1"/>
    <col min="12799" max="12799" width="10.42578125" style="1" customWidth="1"/>
    <col min="12800" max="12800" width="9.42578125" style="1" customWidth="1"/>
    <col min="12801" max="12801" width="7.85546875" style="1" customWidth="1"/>
    <col min="12802" max="12802" width="8.42578125" style="1" customWidth="1"/>
    <col min="12803" max="12803" width="8.28515625" style="1" customWidth="1"/>
    <col min="12804" max="12804" width="8.7109375" style="1" customWidth="1"/>
    <col min="12805" max="12805" width="10" style="1" customWidth="1"/>
    <col min="12806" max="12806" width="9.42578125" style="1" customWidth="1"/>
    <col min="12807" max="12807" width="14.42578125" style="1" customWidth="1"/>
    <col min="12808" max="12808" width="11.42578125" style="1" customWidth="1"/>
    <col min="12809" max="12809" width="13.7109375" style="1" customWidth="1"/>
    <col min="12810" max="12810" width="13.28515625" style="1" customWidth="1"/>
    <col min="12811" max="12811" width="10" style="1" customWidth="1"/>
    <col min="12812" max="13053" width="11.42578125" style="1"/>
    <col min="13054" max="13054" width="18.7109375" style="1" customWidth="1"/>
    <col min="13055" max="13055" width="10.42578125" style="1" customWidth="1"/>
    <col min="13056" max="13056" width="9.42578125" style="1" customWidth="1"/>
    <col min="13057" max="13057" width="7.85546875" style="1" customWidth="1"/>
    <col min="13058" max="13058" width="8.42578125" style="1" customWidth="1"/>
    <col min="13059" max="13059" width="8.28515625" style="1" customWidth="1"/>
    <col min="13060" max="13060" width="8.7109375" style="1" customWidth="1"/>
    <col min="13061" max="13061" width="10" style="1" customWidth="1"/>
    <col min="13062" max="13062" width="9.42578125" style="1" customWidth="1"/>
    <col min="13063" max="13063" width="14.42578125" style="1" customWidth="1"/>
    <col min="13064" max="13064" width="11.42578125" style="1" customWidth="1"/>
    <col min="13065" max="13065" width="13.7109375" style="1" customWidth="1"/>
    <col min="13066" max="13066" width="13.28515625" style="1" customWidth="1"/>
    <col min="13067" max="13067" width="10" style="1" customWidth="1"/>
    <col min="13068" max="13309" width="11.42578125" style="1"/>
    <col min="13310" max="13310" width="18.7109375" style="1" customWidth="1"/>
    <col min="13311" max="13311" width="10.42578125" style="1" customWidth="1"/>
    <col min="13312" max="13312" width="9.42578125" style="1" customWidth="1"/>
    <col min="13313" max="13313" width="7.85546875" style="1" customWidth="1"/>
    <col min="13314" max="13314" width="8.42578125" style="1" customWidth="1"/>
    <col min="13315" max="13315" width="8.28515625" style="1" customWidth="1"/>
    <col min="13316" max="13316" width="8.7109375" style="1" customWidth="1"/>
    <col min="13317" max="13317" width="10" style="1" customWidth="1"/>
    <col min="13318" max="13318" width="9.42578125" style="1" customWidth="1"/>
    <col min="13319" max="13319" width="14.42578125" style="1" customWidth="1"/>
    <col min="13320" max="13320" width="11.42578125" style="1" customWidth="1"/>
    <col min="13321" max="13321" width="13.7109375" style="1" customWidth="1"/>
    <col min="13322" max="13322" width="13.28515625" style="1" customWidth="1"/>
    <col min="13323" max="13323" width="10" style="1" customWidth="1"/>
    <col min="13324" max="13565" width="11.42578125" style="1"/>
    <col min="13566" max="13566" width="18.7109375" style="1" customWidth="1"/>
    <col min="13567" max="13567" width="10.42578125" style="1" customWidth="1"/>
    <col min="13568" max="13568" width="9.42578125" style="1" customWidth="1"/>
    <col min="13569" max="13569" width="7.85546875" style="1" customWidth="1"/>
    <col min="13570" max="13570" width="8.42578125" style="1" customWidth="1"/>
    <col min="13571" max="13571" width="8.28515625" style="1" customWidth="1"/>
    <col min="13572" max="13572" width="8.7109375" style="1" customWidth="1"/>
    <col min="13573" max="13573" width="10" style="1" customWidth="1"/>
    <col min="13574" max="13574" width="9.42578125" style="1" customWidth="1"/>
    <col min="13575" max="13575" width="14.42578125" style="1" customWidth="1"/>
    <col min="13576" max="13576" width="11.42578125" style="1" customWidth="1"/>
    <col min="13577" max="13577" width="13.7109375" style="1" customWidth="1"/>
    <col min="13578" max="13578" width="13.28515625" style="1" customWidth="1"/>
    <col min="13579" max="13579" width="10" style="1" customWidth="1"/>
    <col min="13580" max="13821" width="11.42578125" style="1"/>
    <col min="13822" max="13822" width="18.7109375" style="1" customWidth="1"/>
    <col min="13823" max="13823" width="10.42578125" style="1" customWidth="1"/>
    <col min="13824" max="13824" width="9.42578125" style="1" customWidth="1"/>
    <col min="13825" max="13825" width="7.85546875" style="1" customWidth="1"/>
    <col min="13826" max="13826" width="8.42578125" style="1" customWidth="1"/>
    <col min="13827" max="13827" width="8.28515625" style="1" customWidth="1"/>
    <col min="13828" max="13828" width="8.7109375" style="1" customWidth="1"/>
    <col min="13829" max="13829" width="10" style="1" customWidth="1"/>
    <col min="13830" max="13830" width="9.42578125" style="1" customWidth="1"/>
    <col min="13831" max="13831" width="14.42578125" style="1" customWidth="1"/>
    <col min="13832" max="13832" width="11.42578125" style="1" customWidth="1"/>
    <col min="13833" max="13833" width="13.7109375" style="1" customWidth="1"/>
    <col min="13834" max="13834" width="13.28515625" style="1" customWidth="1"/>
    <col min="13835" max="13835" width="10" style="1" customWidth="1"/>
    <col min="13836" max="14077" width="11.42578125" style="1"/>
    <col min="14078" max="14078" width="18.7109375" style="1" customWidth="1"/>
    <col min="14079" max="14079" width="10.42578125" style="1" customWidth="1"/>
    <col min="14080" max="14080" width="9.42578125" style="1" customWidth="1"/>
    <col min="14081" max="14081" width="7.85546875" style="1" customWidth="1"/>
    <col min="14082" max="14082" width="8.42578125" style="1" customWidth="1"/>
    <col min="14083" max="14083" width="8.28515625" style="1" customWidth="1"/>
    <col min="14084" max="14084" width="8.7109375" style="1" customWidth="1"/>
    <col min="14085" max="14085" width="10" style="1" customWidth="1"/>
    <col min="14086" max="14086" width="9.42578125" style="1" customWidth="1"/>
    <col min="14087" max="14087" width="14.42578125" style="1" customWidth="1"/>
    <col min="14088" max="14088" width="11.42578125" style="1" customWidth="1"/>
    <col min="14089" max="14089" width="13.7109375" style="1" customWidth="1"/>
    <col min="14090" max="14090" width="13.28515625" style="1" customWidth="1"/>
    <col min="14091" max="14091" width="10" style="1" customWidth="1"/>
    <col min="14092" max="14333" width="11.42578125" style="1"/>
    <col min="14334" max="14334" width="18.7109375" style="1" customWidth="1"/>
    <col min="14335" max="14335" width="10.42578125" style="1" customWidth="1"/>
    <col min="14336" max="14336" width="9.42578125" style="1" customWidth="1"/>
    <col min="14337" max="14337" width="7.85546875" style="1" customWidth="1"/>
    <col min="14338" max="14338" width="8.42578125" style="1" customWidth="1"/>
    <col min="14339" max="14339" width="8.28515625" style="1" customWidth="1"/>
    <col min="14340" max="14340" width="8.7109375" style="1" customWidth="1"/>
    <col min="14341" max="14341" width="10" style="1" customWidth="1"/>
    <col min="14342" max="14342" width="9.42578125" style="1" customWidth="1"/>
    <col min="14343" max="14343" width="14.42578125" style="1" customWidth="1"/>
    <col min="14344" max="14344" width="11.42578125" style="1" customWidth="1"/>
    <col min="14345" max="14345" width="13.7109375" style="1" customWidth="1"/>
    <col min="14346" max="14346" width="13.28515625" style="1" customWidth="1"/>
    <col min="14347" max="14347" width="10" style="1" customWidth="1"/>
    <col min="14348" max="14589" width="11.42578125" style="1"/>
    <col min="14590" max="14590" width="18.7109375" style="1" customWidth="1"/>
    <col min="14591" max="14591" width="10.42578125" style="1" customWidth="1"/>
    <col min="14592" max="14592" width="9.42578125" style="1" customWidth="1"/>
    <col min="14593" max="14593" width="7.85546875" style="1" customWidth="1"/>
    <col min="14594" max="14594" width="8.42578125" style="1" customWidth="1"/>
    <col min="14595" max="14595" width="8.28515625" style="1" customWidth="1"/>
    <col min="14596" max="14596" width="8.7109375" style="1" customWidth="1"/>
    <col min="14597" max="14597" width="10" style="1" customWidth="1"/>
    <col min="14598" max="14598" width="9.42578125" style="1" customWidth="1"/>
    <col min="14599" max="14599" width="14.42578125" style="1" customWidth="1"/>
    <col min="14600" max="14600" width="11.42578125" style="1" customWidth="1"/>
    <col min="14601" max="14601" width="13.7109375" style="1" customWidth="1"/>
    <col min="14602" max="14602" width="13.28515625" style="1" customWidth="1"/>
    <col min="14603" max="14603" width="10" style="1" customWidth="1"/>
    <col min="14604" max="14845" width="11.42578125" style="1"/>
    <col min="14846" max="14846" width="18.7109375" style="1" customWidth="1"/>
    <col min="14847" max="14847" width="10.42578125" style="1" customWidth="1"/>
    <col min="14848" max="14848" width="9.42578125" style="1" customWidth="1"/>
    <col min="14849" max="14849" width="7.85546875" style="1" customWidth="1"/>
    <col min="14850" max="14850" width="8.42578125" style="1" customWidth="1"/>
    <col min="14851" max="14851" width="8.28515625" style="1" customWidth="1"/>
    <col min="14852" max="14852" width="8.7109375" style="1" customWidth="1"/>
    <col min="14853" max="14853" width="10" style="1" customWidth="1"/>
    <col min="14854" max="14854" width="9.42578125" style="1" customWidth="1"/>
    <col min="14855" max="14855" width="14.42578125" style="1" customWidth="1"/>
    <col min="14856" max="14856" width="11.42578125" style="1" customWidth="1"/>
    <col min="14857" max="14857" width="13.7109375" style="1" customWidth="1"/>
    <col min="14858" max="14858" width="13.28515625" style="1" customWidth="1"/>
    <col min="14859" max="14859" width="10" style="1" customWidth="1"/>
    <col min="14860" max="15101" width="11.42578125" style="1"/>
    <col min="15102" max="15102" width="18.7109375" style="1" customWidth="1"/>
    <col min="15103" max="15103" width="10.42578125" style="1" customWidth="1"/>
    <col min="15104" max="15104" width="9.42578125" style="1" customWidth="1"/>
    <col min="15105" max="15105" width="7.85546875" style="1" customWidth="1"/>
    <col min="15106" max="15106" width="8.42578125" style="1" customWidth="1"/>
    <col min="15107" max="15107" width="8.28515625" style="1" customWidth="1"/>
    <col min="15108" max="15108" width="8.7109375" style="1" customWidth="1"/>
    <col min="15109" max="15109" width="10" style="1" customWidth="1"/>
    <col min="15110" max="15110" width="9.42578125" style="1" customWidth="1"/>
    <col min="15111" max="15111" width="14.42578125" style="1" customWidth="1"/>
    <col min="15112" max="15112" width="11.42578125" style="1" customWidth="1"/>
    <col min="15113" max="15113" width="13.7109375" style="1" customWidth="1"/>
    <col min="15114" max="15114" width="13.28515625" style="1" customWidth="1"/>
    <col min="15115" max="15115" width="10" style="1" customWidth="1"/>
    <col min="15116" max="15357" width="11.42578125" style="1"/>
    <col min="15358" max="15358" width="18.7109375" style="1" customWidth="1"/>
    <col min="15359" max="15359" width="10.42578125" style="1" customWidth="1"/>
    <col min="15360" max="15360" width="9.42578125" style="1" customWidth="1"/>
    <col min="15361" max="15361" width="7.85546875" style="1" customWidth="1"/>
    <col min="15362" max="15362" width="8.42578125" style="1" customWidth="1"/>
    <col min="15363" max="15363" width="8.28515625" style="1" customWidth="1"/>
    <col min="15364" max="15364" width="8.7109375" style="1" customWidth="1"/>
    <col min="15365" max="15365" width="10" style="1" customWidth="1"/>
    <col min="15366" max="15366" width="9.42578125" style="1" customWidth="1"/>
    <col min="15367" max="15367" width="14.42578125" style="1" customWidth="1"/>
    <col min="15368" max="15368" width="11.42578125" style="1" customWidth="1"/>
    <col min="15369" max="15369" width="13.7109375" style="1" customWidth="1"/>
    <col min="15370" max="15370" width="13.28515625" style="1" customWidth="1"/>
    <col min="15371" max="15371" width="10" style="1" customWidth="1"/>
    <col min="15372" max="15613" width="11.42578125" style="1"/>
    <col min="15614" max="15614" width="18.7109375" style="1" customWidth="1"/>
    <col min="15615" max="15615" width="10.42578125" style="1" customWidth="1"/>
    <col min="15616" max="15616" width="9.42578125" style="1" customWidth="1"/>
    <col min="15617" max="15617" width="7.85546875" style="1" customWidth="1"/>
    <col min="15618" max="15618" width="8.42578125" style="1" customWidth="1"/>
    <col min="15619" max="15619" width="8.28515625" style="1" customWidth="1"/>
    <col min="15620" max="15620" width="8.7109375" style="1" customWidth="1"/>
    <col min="15621" max="15621" width="10" style="1" customWidth="1"/>
    <col min="15622" max="15622" width="9.42578125" style="1" customWidth="1"/>
    <col min="15623" max="15623" width="14.42578125" style="1" customWidth="1"/>
    <col min="15624" max="15624" width="11.42578125" style="1" customWidth="1"/>
    <col min="15625" max="15625" width="13.7109375" style="1" customWidth="1"/>
    <col min="15626" max="15626" width="13.28515625" style="1" customWidth="1"/>
    <col min="15627" max="15627" width="10" style="1" customWidth="1"/>
    <col min="15628" max="15869" width="11.42578125" style="1"/>
    <col min="15870" max="15870" width="18.7109375" style="1" customWidth="1"/>
    <col min="15871" max="15871" width="10.42578125" style="1" customWidth="1"/>
    <col min="15872" max="15872" width="9.42578125" style="1" customWidth="1"/>
    <col min="15873" max="15873" width="7.85546875" style="1" customWidth="1"/>
    <col min="15874" max="15874" width="8.42578125" style="1" customWidth="1"/>
    <col min="15875" max="15875" width="8.28515625" style="1" customWidth="1"/>
    <col min="15876" max="15876" width="8.7109375" style="1" customWidth="1"/>
    <col min="15877" max="15877" width="10" style="1" customWidth="1"/>
    <col min="15878" max="15878" width="9.42578125" style="1" customWidth="1"/>
    <col min="15879" max="15879" width="14.42578125" style="1" customWidth="1"/>
    <col min="15880" max="15880" width="11.42578125" style="1" customWidth="1"/>
    <col min="15881" max="15881" width="13.7109375" style="1" customWidth="1"/>
    <col min="15882" max="15882" width="13.28515625" style="1" customWidth="1"/>
    <col min="15883" max="15883" width="10" style="1" customWidth="1"/>
    <col min="15884" max="16125" width="11.42578125" style="1"/>
    <col min="16126" max="16126" width="18.7109375" style="1" customWidth="1"/>
    <col min="16127" max="16127" width="10.42578125" style="1" customWidth="1"/>
    <col min="16128" max="16128" width="9.42578125" style="1" customWidth="1"/>
    <col min="16129" max="16129" width="7.85546875" style="1" customWidth="1"/>
    <col min="16130" max="16130" width="8.42578125" style="1" customWidth="1"/>
    <col min="16131" max="16131" width="8.28515625" style="1" customWidth="1"/>
    <col min="16132" max="16132" width="8.7109375" style="1" customWidth="1"/>
    <col min="16133" max="16133" width="10" style="1" customWidth="1"/>
    <col min="16134" max="16134" width="9.42578125" style="1" customWidth="1"/>
    <col min="16135" max="16135" width="14.42578125" style="1" customWidth="1"/>
    <col min="16136" max="16136" width="11.42578125" style="1" customWidth="1"/>
    <col min="16137" max="16137" width="13.7109375" style="1" customWidth="1"/>
    <col min="16138" max="16138" width="13.28515625" style="1" customWidth="1"/>
    <col min="16139" max="16139" width="10" style="1" customWidth="1"/>
    <col min="16140" max="16384" width="11.42578125" style="1"/>
  </cols>
  <sheetData>
    <row r="1" spans="1:14" ht="30" customHeight="1">
      <c r="A1" s="2212"/>
      <c r="B1" s="2553" t="s">
        <v>1362</v>
      </c>
      <c r="C1" s="2553"/>
      <c r="D1" s="2214" t="s">
        <v>1314</v>
      </c>
      <c r="E1" s="2215"/>
      <c r="F1" s="2215"/>
      <c r="G1" s="2215"/>
      <c r="H1" s="2215"/>
      <c r="I1" s="2215"/>
      <c r="J1" s="2215"/>
      <c r="K1" s="2215"/>
      <c r="L1" s="2215"/>
      <c r="M1" s="2215"/>
      <c r="N1" s="2215"/>
    </row>
    <row r="2" spans="1:14" ht="18.95" customHeight="1" thickBot="1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2551" t="s">
        <v>136</v>
      </c>
      <c r="M2" s="2551"/>
      <c r="N2" s="2551"/>
    </row>
    <row r="3" spans="1:14" ht="13.5">
      <c r="A3" s="1270" t="s">
        <v>137</v>
      </c>
      <c r="B3" s="1272" t="s">
        <v>138</v>
      </c>
      <c r="C3" s="1272" t="s">
        <v>139</v>
      </c>
      <c r="D3" s="1270" t="s">
        <v>140</v>
      </c>
      <c r="E3" s="1270" t="s">
        <v>141</v>
      </c>
      <c r="F3" s="1270" t="s">
        <v>142</v>
      </c>
      <c r="G3" s="1270" t="s">
        <v>143</v>
      </c>
      <c r="H3" s="1270" t="s">
        <v>144</v>
      </c>
      <c r="I3" s="1270" t="s">
        <v>145</v>
      </c>
      <c r="J3" s="1270" t="s">
        <v>146</v>
      </c>
      <c r="K3" s="1270" t="s">
        <v>147</v>
      </c>
      <c r="L3" s="1270" t="s">
        <v>148</v>
      </c>
      <c r="M3" s="1270" t="s">
        <v>149</v>
      </c>
      <c r="N3" s="1270" t="s">
        <v>132</v>
      </c>
    </row>
    <row r="4" spans="1:14" ht="14.25" thickBot="1">
      <c r="A4" s="1271" t="s">
        <v>37</v>
      </c>
      <c r="B4" s="1273"/>
      <c r="C4" s="1273"/>
      <c r="D4" s="1274"/>
      <c r="E4" s="1274"/>
      <c r="F4" s="1274"/>
      <c r="G4" s="1274"/>
      <c r="H4" s="1274"/>
      <c r="I4" s="1274"/>
      <c r="J4" s="1274"/>
      <c r="K4" s="1274"/>
      <c r="L4" s="1274"/>
      <c r="M4" s="1274"/>
      <c r="N4" s="1274"/>
    </row>
    <row r="5" spans="1:14" ht="20.100000000000001" customHeight="1" thickBot="1">
      <c r="A5" s="1268" t="s">
        <v>43</v>
      </c>
      <c r="B5" s="1267">
        <v>14044.2</v>
      </c>
      <c r="C5" s="1267">
        <v>4187.3</v>
      </c>
      <c r="D5" s="1267">
        <v>7751.1</v>
      </c>
      <c r="E5" s="1267">
        <v>7937.8</v>
      </c>
      <c r="F5" s="1267">
        <v>7981.0259999999998</v>
      </c>
      <c r="G5" s="1267">
        <v>7436.6</v>
      </c>
      <c r="H5" s="1267">
        <v>8970.6</v>
      </c>
      <c r="I5" s="1267">
        <v>8283.7000000000007</v>
      </c>
      <c r="J5" s="1267">
        <v>7088.4</v>
      </c>
      <c r="K5" s="1267">
        <v>6536.9</v>
      </c>
      <c r="L5" s="1267">
        <v>8239.6</v>
      </c>
      <c r="M5" s="1267">
        <v>6967.6</v>
      </c>
      <c r="N5" s="1269">
        <f>SUM(B5:M5)</f>
        <v>95424.826000000001</v>
      </c>
    </row>
    <row r="6" spans="1:14" ht="20.100000000000001" customHeight="1" thickBot="1">
      <c r="A6" s="1268" t="s">
        <v>46</v>
      </c>
      <c r="B6" s="1267">
        <v>1602.819</v>
      </c>
      <c r="C6" s="1267">
        <v>1177.828</v>
      </c>
      <c r="D6" s="1267">
        <v>1486.973</v>
      </c>
      <c r="E6" s="1267">
        <v>1778.816</v>
      </c>
      <c r="F6" s="1267">
        <v>1581.1410000000001</v>
      </c>
      <c r="G6" s="1267">
        <v>1666.38</v>
      </c>
      <c r="H6" s="1267">
        <v>1789.6130000000001</v>
      </c>
      <c r="I6" s="1267">
        <v>1491.616</v>
      </c>
      <c r="J6" s="1267">
        <v>1950.2940000000001</v>
      </c>
      <c r="K6" s="1267">
        <v>1910.375</v>
      </c>
      <c r="L6" s="1267">
        <v>1718.32</v>
      </c>
      <c r="M6" s="1267">
        <v>2144.5120000000002</v>
      </c>
      <c r="N6" s="1269">
        <f t="shared" ref="N6:N28" si="0">SUM(B6:M6)</f>
        <v>20298.686999999994</v>
      </c>
    </row>
    <row r="7" spans="1:14" ht="20.100000000000001" customHeight="1" thickBot="1">
      <c r="A7" s="1268" t="s">
        <v>50</v>
      </c>
      <c r="B7" s="1267">
        <v>2557.5300000000002</v>
      </c>
      <c r="C7" s="1267">
        <v>1407.0840000000001</v>
      </c>
      <c r="D7" s="1267">
        <v>2464.7649999999999</v>
      </c>
      <c r="E7" s="1267">
        <v>2561.5650000000001</v>
      </c>
      <c r="F7" s="1267">
        <v>2457.5790000000002</v>
      </c>
      <c r="G7" s="1267">
        <v>2282.5050000000001</v>
      </c>
      <c r="H7" s="1267">
        <v>2753.6619999999998</v>
      </c>
      <c r="I7" s="1267">
        <v>1999.6690000000001</v>
      </c>
      <c r="J7" s="1267">
        <v>2526.1179999999999</v>
      </c>
      <c r="K7" s="1267">
        <v>2553.2629999999999</v>
      </c>
      <c r="L7" s="1267">
        <v>2555.8910000000001</v>
      </c>
      <c r="M7" s="1267">
        <v>2964.4850000000001</v>
      </c>
      <c r="N7" s="1269">
        <f t="shared" si="0"/>
        <v>29084.116000000002</v>
      </c>
    </row>
    <row r="8" spans="1:14" ht="20.100000000000001" customHeight="1" thickBot="1">
      <c r="A8" s="1268" t="s">
        <v>54</v>
      </c>
      <c r="B8" s="1267">
        <v>1395.384</v>
      </c>
      <c r="C8" s="1267">
        <v>535.47699999999998</v>
      </c>
      <c r="D8" s="1267">
        <v>1304.6199999999999</v>
      </c>
      <c r="E8" s="1267">
        <v>1393.826</v>
      </c>
      <c r="F8" s="1267">
        <v>1484.567</v>
      </c>
      <c r="G8" s="1267">
        <v>1268.8699999999999</v>
      </c>
      <c r="H8" s="1267">
        <v>1434.9369999999999</v>
      </c>
      <c r="I8" s="1267">
        <v>1140.1099999999999</v>
      </c>
      <c r="J8" s="1267">
        <v>1408.55</v>
      </c>
      <c r="K8" s="1267">
        <v>1235.777</v>
      </c>
      <c r="L8" s="1267">
        <v>1282.79</v>
      </c>
      <c r="M8" s="1267">
        <v>1691.7850000000001</v>
      </c>
      <c r="N8" s="1269">
        <f t="shared" si="0"/>
        <v>15576.692999999999</v>
      </c>
    </row>
    <row r="9" spans="1:14" ht="20.100000000000001" customHeight="1" thickBot="1">
      <c r="A9" s="1268" t="s">
        <v>58</v>
      </c>
      <c r="B9" s="1267">
        <v>2633.8820000000001</v>
      </c>
      <c r="C9" s="1267">
        <v>1584.2639999999999</v>
      </c>
      <c r="D9" s="1267">
        <v>2419.81</v>
      </c>
      <c r="E9" s="1267">
        <v>2727.6709999999998</v>
      </c>
      <c r="F9" s="1267">
        <v>2795.4630000000002</v>
      </c>
      <c r="G9" s="1267">
        <v>2636.9780000000001</v>
      </c>
      <c r="H9" s="1267">
        <v>2825.2429999999999</v>
      </c>
      <c r="I9" s="1267">
        <v>2136.2040000000002</v>
      </c>
      <c r="J9" s="1267">
        <v>2610.4180000000001</v>
      </c>
      <c r="K9" s="1267">
        <v>3110.0610000000001</v>
      </c>
      <c r="L9" s="1267">
        <v>2739.2570000000001</v>
      </c>
      <c r="M9" s="1267">
        <v>3109.0920000000001</v>
      </c>
      <c r="N9" s="1269">
        <f t="shared" si="0"/>
        <v>31328.343000000004</v>
      </c>
    </row>
    <row r="10" spans="1:14" ht="20.100000000000001" customHeight="1" thickBot="1">
      <c r="A10" s="1268" t="s">
        <v>62</v>
      </c>
      <c r="B10" s="1267">
        <v>450.096</v>
      </c>
      <c r="C10" s="1267">
        <v>229.107</v>
      </c>
      <c r="D10" s="1267">
        <v>374.37</v>
      </c>
      <c r="E10" s="1267">
        <v>435.99200000000002</v>
      </c>
      <c r="F10" s="1267">
        <v>440.24</v>
      </c>
      <c r="G10" s="1267">
        <v>302.959</v>
      </c>
      <c r="H10" s="1267">
        <v>371.05200000000002</v>
      </c>
      <c r="I10" s="1267">
        <v>345.92200000000003</v>
      </c>
      <c r="J10" s="1267">
        <v>464.029</v>
      </c>
      <c r="K10" s="1267">
        <v>351.28500000000003</v>
      </c>
      <c r="L10" s="1267">
        <v>444.41500000000002</v>
      </c>
      <c r="M10" s="1267">
        <v>460.93400000000003</v>
      </c>
      <c r="N10" s="1269">
        <f t="shared" si="0"/>
        <v>4670.4009999999998</v>
      </c>
    </row>
    <row r="11" spans="1:14" ht="20.100000000000001" customHeight="1" thickBot="1">
      <c r="A11" s="1268" t="s">
        <v>66</v>
      </c>
      <c r="B11" s="1267">
        <v>3570.9459999999999</v>
      </c>
      <c r="C11" s="1267">
        <v>2392.924</v>
      </c>
      <c r="D11" s="1267">
        <v>3140.1759999999999</v>
      </c>
      <c r="E11" s="1267">
        <v>3534.6570000000002</v>
      </c>
      <c r="F11" s="1267">
        <v>3528.3449999999998</v>
      </c>
      <c r="G11" s="1267">
        <v>3256.4960000000001</v>
      </c>
      <c r="H11" s="1267">
        <v>3586.6729999999998</v>
      </c>
      <c r="I11" s="1267">
        <v>2886.7440000000001</v>
      </c>
      <c r="J11" s="1267">
        <v>3513.576</v>
      </c>
      <c r="K11" s="1267">
        <v>3688.7130000000002</v>
      </c>
      <c r="L11" s="1267">
        <v>3488.4340000000002</v>
      </c>
      <c r="M11" s="1267">
        <v>3802.5210000000002</v>
      </c>
      <c r="N11" s="1269">
        <f t="shared" si="0"/>
        <v>40390.205000000002</v>
      </c>
    </row>
    <row r="12" spans="1:14" ht="20.100000000000001" customHeight="1" thickBot="1">
      <c r="A12" s="1268" t="s">
        <v>70</v>
      </c>
      <c r="B12" s="1267">
        <v>1284.93</v>
      </c>
      <c r="C12" s="1267">
        <v>640.82399999999996</v>
      </c>
      <c r="D12" s="1267">
        <v>1174.6559999999999</v>
      </c>
      <c r="E12" s="1267">
        <v>1248.252</v>
      </c>
      <c r="F12" s="1267">
        <v>1219.2940000000001</v>
      </c>
      <c r="G12" s="1267">
        <v>1008.051</v>
      </c>
      <c r="H12" s="1267">
        <v>1249.346</v>
      </c>
      <c r="I12" s="1267">
        <v>1196.758</v>
      </c>
      <c r="J12" s="1267">
        <v>1291.865</v>
      </c>
      <c r="K12" s="1267">
        <v>1394.894</v>
      </c>
      <c r="L12" s="1267">
        <v>1283.384</v>
      </c>
      <c r="M12" s="1267">
        <v>1570.99</v>
      </c>
      <c r="N12" s="1269">
        <f t="shared" si="0"/>
        <v>14563.244000000001</v>
      </c>
    </row>
    <row r="13" spans="1:14" ht="20.100000000000001" customHeight="1" thickBot="1">
      <c r="A13" s="1268" t="s">
        <v>74</v>
      </c>
      <c r="B13" s="1267">
        <v>1756.8130000000001</v>
      </c>
      <c r="C13" s="1267">
        <v>815.59900000000005</v>
      </c>
      <c r="D13" s="1267">
        <v>1704.883</v>
      </c>
      <c r="E13" s="1267">
        <v>2031.5409999999999</v>
      </c>
      <c r="F13" s="1267">
        <v>2019.511</v>
      </c>
      <c r="G13" s="1267">
        <v>1628.8389999999999</v>
      </c>
      <c r="H13" s="1267">
        <v>1768.3320000000001</v>
      </c>
      <c r="I13" s="1267">
        <v>1516.0830000000001</v>
      </c>
      <c r="J13" s="1267">
        <v>1989.3219999999999</v>
      </c>
      <c r="K13" s="1267">
        <v>2072.9769999999999</v>
      </c>
      <c r="L13" s="1267">
        <v>1719.8420000000001</v>
      </c>
      <c r="M13" s="1267">
        <v>2063.529</v>
      </c>
      <c r="N13" s="1269">
        <f t="shared" si="0"/>
        <v>21087.271000000001</v>
      </c>
    </row>
    <row r="14" spans="1:14" ht="20.100000000000001" customHeight="1" thickBot="1">
      <c r="A14" s="1268" t="s">
        <v>78</v>
      </c>
      <c r="B14" s="1267">
        <v>905.053</v>
      </c>
      <c r="C14" s="1267">
        <v>583.31600000000003</v>
      </c>
      <c r="D14" s="1267">
        <v>726.64400000000001</v>
      </c>
      <c r="E14" s="1267">
        <v>863.70500000000004</v>
      </c>
      <c r="F14" s="1267">
        <v>847.66700000000003</v>
      </c>
      <c r="G14" s="1267">
        <v>839.98400000000004</v>
      </c>
      <c r="H14" s="1267">
        <v>839.09699999999998</v>
      </c>
      <c r="I14" s="1267">
        <v>662.03200000000004</v>
      </c>
      <c r="J14" s="1267">
        <v>851.86699999999996</v>
      </c>
      <c r="K14" s="1267">
        <v>891.49599999999998</v>
      </c>
      <c r="L14" s="1267">
        <v>795.11599999999999</v>
      </c>
      <c r="M14" s="1267">
        <v>995.03099999999995</v>
      </c>
      <c r="N14" s="1269">
        <f t="shared" si="0"/>
        <v>9801.007999999998</v>
      </c>
    </row>
    <row r="15" spans="1:14" ht="20.100000000000001" customHeight="1" thickBot="1">
      <c r="A15" s="1268" t="s">
        <v>82</v>
      </c>
      <c r="B15" s="1267">
        <v>774.98199999999997</v>
      </c>
      <c r="C15" s="1267">
        <v>87.183000000000007</v>
      </c>
      <c r="D15" s="1267">
        <v>693.45699999999999</v>
      </c>
      <c r="E15" s="1267">
        <v>760.24599999999998</v>
      </c>
      <c r="F15" s="1267">
        <v>686.35500000000002</v>
      </c>
      <c r="G15" s="1267">
        <v>666.16700000000003</v>
      </c>
      <c r="H15" s="1267">
        <v>721.60199999999998</v>
      </c>
      <c r="I15" s="1267">
        <v>544.73500000000001</v>
      </c>
      <c r="J15" s="1267">
        <v>709.50400000000002</v>
      </c>
      <c r="K15" s="1267">
        <v>704.77099999999996</v>
      </c>
      <c r="L15" s="1267">
        <v>620.34400000000005</v>
      </c>
      <c r="M15" s="1267">
        <v>835.149</v>
      </c>
      <c r="N15" s="1269">
        <f t="shared" si="0"/>
        <v>7804.4949999999999</v>
      </c>
    </row>
    <row r="16" spans="1:14" ht="20.100000000000001" customHeight="1" thickBot="1">
      <c r="A16" s="1268" t="s">
        <v>86</v>
      </c>
      <c r="B16" s="1267">
        <v>3809.0230000000001</v>
      </c>
      <c r="C16" s="1267">
        <v>1861.8520000000001</v>
      </c>
      <c r="D16" s="1267">
        <v>3334.8530000000001</v>
      </c>
      <c r="E16" s="1267">
        <v>3691.2260000000001</v>
      </c>
      <c r="F16" s="1267">
        <v>3436.4389999999999</v>
      </c>
      <c r="G16" s="1267">
        <v>3025.03</v>
      </c>
      <c r="H16" s="1267">
        <v>3805.1669999999999</v>
      </c>
      <c r="I16" s="1267">
        <v>3255.3969999999999</v>
      </c>
      <c r="J16" s="1267">
        <v>4119.4390000000003</v>
      </c>
      <c r="K16" s="1267">
        <v>3636.8290000000002</v>
      </c>
      <c r="L16" s="1267">
        <v>3605.5479999999998</v>
      </c>
      <c r="M16" s="1267">
        <v>4164.451</v>
      </c>
      <c r="N16" s="1269">
        <f t="shared" si="0"/>
        <v>41745.254000000001</v>
      </c>
    </row>
    <row r="17" spans="1:14" ht="20.100000000000001" customHeight="1" thickBot="1">
      <c r="A17" s="1268" t="s">
        <v>89</v>
      </c>
      <c r="B17" s="1267">
        <v>2344.5259999999998</v>
      </c>
      <c r="C17" s="1267">
        <v>1077.44</v>
      </c>
      <c r="D17" s="1267">
        <v>2070.346</v>
      </c>
      <c r="E17" s="1267">
        <v>2158.9639999999999</v>
      </c>
      <c r="F17" s="1267">
        <v>2301.9340000000002</v>
      </c>
      <c r="G17" s="1267">
        <v>2045.585</v>
      </c>
      <c r="H17" s="1267">
        <v>2323.3409999999999</v>
      </c>
      <c r="I17" s="1267">
        <v>1920.607</v>
      </c>
      <c r="J17" s="1267">
        <v>2407.9110000000001</v>
      </c>
      <c r="K17" s="1267">
        <v>2599.6790000000001</v>
      </c>
      <c r="L17" s="1267">
        <v>2338.9650000000001</v>
      </c>
      <c r="M17" s="1267">
        <v>2399.489</v>
      </c>
      <c r="N17" s="1269">
        <f t="shared" si="0"/>
        <v>25988.787</v>
      </c>
    </row>
    <row r="18" spans="1:14" ht="20.100000000000001" customHeight="1" thickBot="1">
      <c r="A18" s="1268" t="s">
        <v>93</v>
      </c>
      <c r="B18" s="1267">
        <v>2477.4209999999998</v>
      </c>
      <c r="C18" s="1267">
        <v>1334.3920000000001</v>
      </c>
      <c r="D18" s="1267">
        <v>2388.3980000000001</v>
      </c>
      <c r="E18" s="1267">
        <v>2591.2530000000002</v>
      </c>
      <c r="F18" s="1267">
        <v>2762.4810000000002</v>
      </c>
      <c r="G18" s="1267">
        <v>2447.5810000000001</v>
      </c>
      <c r="H18" s="1267">
        <v>2512.9369999999999</v>
      </c>
      <c r="I18" s="1267">
        <v>2228.8690000000001</v>
      </c>
      <c r="J18" s="1267">
        <v>3101.098</v>
      </c>
      <c r="K18" s="1267">
        <v>2793.7310000000002</v>
      </c>
      <c r="L18" s="1267">
        <v>2951.663</v>
      </c>
      <c r="M18" s="1267">
        <v>2984.2310000000002</v>
      </c>
      <c r="N18" s="1269">
        <f t="shared" si="0"/>
        <v>30574.055</v>
      </c>
    </row>
    <row r="19" spans="1:14" ht="20.100000000000001" customHeight="1" thickBot="1">
      <c r="A19" s="1268" t="s">
        <v>97</v>
      </c>
      <c r="B19" s="1267">
        <v>2551.8589999999999</v>
      </c>
      <c r="C19" s="1267">
        <v>808.66200000000003</v>
      </c>
      <c r="D19" s="1267">
        <v>2278.1010000000001</v>
      </c>
      <c r="E19" s="1267">
        <v>2513.1</v>
      </c>
      <c r="F19" s="1267">
        <v>2392.9369999999999</v>
      </c>
      <c r="G19" s="1267">
        <v>2000.3510000000001</v>
      </c>
      <c r="H19" s="1267">
        <v>2595.8980000000001</v>
      </c>
      <c r="I19" s="1267">
        <v>2263.3049999999998</v>
      </c>
      <c r="J19" s="1267">
        <v>2628.9380000000001</v>
      </c>
      <c r="K19" s="1267">
        <v>2586.3029999999999</v>
      </c>
      <c r="L19" s="1267">
        <v>2528.904</v>
      </c>
      <c r="M19" s="1267">
        <v>2683.6509999999998</v>
      </c>
      <c r="N19" s="1269">
        <f t="shared" si="0"/>
        <v>27832.008999999998</v>
      </c>
    </row>
    <row r="20" spans="1:14" ht="20.100000000000001" customHeight="1" thickBot="1">
      <c r="A20" s="1268" t="s">
        <v>101</v>
      </c>
      <c r="B20" s="1267">
        <v>1744.3320000000001</v>
      </c>
      <c r="C20" s="1267">
        <v>780.06600000000003</v>
      </c>
      <c r="D20" s="1267">
        <v>1595.886</v>
      </c>
      <c r="E20" s="1267">
        <v>1748.4290000000001</v>
      </c>
      <c r="F20" s="1267">
        <v>1705.0740000000001</v>
      </c>
      <c r="G20" s="1267">
        <v>1471.2840000000001</v>
      </c>
      <c r="H20" s="1267">
        <v>1676.723</v>
      </c>
      <c r="I20" s="1267">
        <v>1435.4760000000001</v>
      </c>
      <c r="J20" s="1267">
        <v>1844.8989999999999</v>
      </c>
      <c r="K20" s="1267">
        <v>1606.36</v>
      </c>
      <c r="L20" s="1267">
        <v>1506.134</v>
      </c>
      <c r="M20" s="1267">
        <v>1974.6880000000001</v>
      </c>
      <c r="N20" s="1269">
        <f t="shared" si="0"/>
        <v>19089.351000000002</v>
      </c>
    </row>
    <row r="21" spans="1:14" ht="20.100000000000001" customHeight="1" thickBot="1">
      <c r="A21" s="1268" t="s">
        <v>104</v>
      </c>
      <c r="B21" s="1267">
        <v>1536.8430000000001</v>
      </c>
      <c r="C21" s="1267">
        <v>834.88199999999995</v>
      </c>
      <c r="D21" s="1267">
        <v>1225.19</v>
      </c>
      <c r="E21" s="1267">
        <v>1236.394</v>
      </c>
      <c r="F21" s="1267">
        <v>1290.6780000000001</v>
      </c>
      <c r="G21" s="1267">
        <v>1045.0889999999999</v>
      </c>
      <c r="H21" s="1267">
        <v>1161.0429999999999</v>
      </c>
      <c r="I21" s="1267">
        <v>1120.432</v>
      </c>
      <c r="J21" s="1267">
        <v>1311.84</v>
      </c>
      <c r="K21" s="1267">
        <v>920.59799999999996</v>
      </c>
      <c r="L21" s="1267">
        <v>1265.931</v>
      </c>
      <c r="M21" s="1267">
        <v>1551.578</v>
      </c>
      <c r="N21" s="1269">
        <f t="shared" si="0"/>
        <v>14500.498000000001</v>
      </c>
    </row>
    <row r="22" spans="1:14" ht="20.100000000000001" customHeight="1" thickBot="1">
      <c r="A22" s="1268" t="s">
        <v>107</v>
      </c>
      <c r="B22" s="1267">
        <v>1072.1199999999999</v>
      </c>
      <c r="C22" s="1267">
        <v>417.56700000000001</v>
      </c>
      <c r="D22" s="1267">
        <v>803.62800000000004</v>
      </c>
      <c r="E22" s="1267">
        <v>919.60500000000002</v>
      </c>
      <c r="F22" s="1267">
        <v>890.18200000000002</v>
      </c>
      <c r="G22" s="1267">
        <v>719.11800000000005</v>
      </c>
      <c r="H22" s="1267">
        <v>817.30899999999997</v>
      </c>
      <c r="I22" s="1267">
        <v>767.12900000000002</v>
      </c>
      <c r="J22" s="1267">
        <v>978.52800000000002</v>
      </c>
      <c r="K22" s="1267">
        <v>894.14200000000005</v>
      </c>
      <c r="L22" s="1267">
        <v>864.85</v>
      </c>
      <c r="M22" s="1267">
        <v>1115.444</v>
      </c>
      <c r="N22" s="1269">
        <f t="shared" si="0"/>
        <v>10259.622000000001</v>
      </c>
    </row>
    <row r="23" spans="1:14" ht="20.100000000000001" customHeight="1" thickBot="1">
      <c r="A23" s="1268" t="s">
        <v>111</v>
      </c>
      <c r="B23" s="1267">
        <v>2079.1999999999998</v>
      </c>
      <c r="C23" s="1267">
        <v>1152.0540000000001</v>
      </c>
      <c r="D23" s="1267">
        <v>1884.67</v>
      </c>
      <c r="E23" s="1267">
        <v>2095.1570000000002</v>
      </c>
      <c r="F23" s="1267">
        <v>1994.5350000000001</v>
      </c>
      <c r="G23" s="1267">
        <v>1796.4960000000001</v>
      </c>
      <c r="H23" s="1267">
        <v>1973.8440000000001</v>
      </c>
      <c r="I23" s="1267">
        <v>1776.41</v>
      </c>
      <c r="J23" s="1267">
        <v>2204.3470000000002</v>
      </c>
      <c r="K23" s="1267">
        <v>2196.489</v>
      </c>
      <c r="L23" s="1267">
        <v>1972.0609999999999</v>
      </c>
      <c r="M23" s="1267">
        <v>2342.078</v>
      </c>
      <c r="N23" s="1269">
        <f t="shared" si="0"/>
        <v>23467.341000000008</v>
      </c>
    </row>
    <row r="24" spans="1:14" ht="20.100000000000001" customHeight="1" thickBot="1">
      <c r="A24" s="1268" t="s">
        <v>115</v>
      </c>
      <c r="B24" s="1267">
        <v>3940.7559999999999</v>
      </c>
      <c r="C24" s="1267">
        <v>2339.6759999999999</v>
      </c>
      <c r="D24" s="1267">
        <v>3650.7190000000001</v>
      </c>
      <c r="E24" s="1267">
        <v>3979.8969999999999</v>
      </c>
      <c r="F24" s="1267">
        <v>3915.2310000000002</v>
      </c>
      <c r="G24" s="1267">
        <v>3609.799</v>
      </c>
      <c r="H24" s="1267">
        <v>3926.1930000000002</v>
      </c>
      <c r="I24" s="1267">
        <v>3538.01</v>
      </c>
      <c r="J24" s="1267">
        <v>4452.1009999999997</v>
      </c>
      <c r="K24" s="1267">
        <v>4363.8500000000004</v>
      </c>
      <c r="L24" s="1267">
        <v>3935.9810000000002</v>
      </c>
      <c r="M24" s="1267">
        <v>4505.4369999999999</v>
      </c>
      <c r="N24" s="1269">
        <f t="shared" si="0"/>
        <v>46157.649999999994</v>
      </c>
    </row>
    <row r="25" spans="1:14" ht="20.100000000000001" customHeight="1" thickBot="1">
      <c r="A25" s="1268" t="s">
        <v>118</v>
      </c>
      <c r="B25" s="1267">
        <v>955.80899999999997</v>
      </c>
      <c r="C25" s="1267">
        <v>584.14400000000001</v>
      </c>
      <c r="D25" s="1267">
        <v>922.22400000000005</v>
      </c>
      <c r="E25" s="1267">
        <v>1045.5440000000001</v>
      </c>
      <c r="F25" s="1267">
        <v>996.85900000000004</v>
      </c>
      <c r="G25" s="1267">
        <v>882.64499999999998</v>
      </c>
      <c r="H25" s="1267">
        <v>929.18399999999997</v>
      </c>
      <c r="I25" s="1267">
        <v>881.101</v>
      </c>
      <c r="J25" s="1267">
        <v>1055.9571960000001</v>
      </c>
      <c r="K25" s="1267">
        <v>1042.1579999999999</v>
      </c>
      <c r="L25" s="1267">
        <v>1088</v>
      </c>
      <c r="M25" s="1267">
        <v>1092.403</v>
      </c>
      <c r="N25" s="1269">
        <f t="shared" si="0"/>
        <v>11476.028195999999</v>
      </c>
    </row>
    <row r="26" spans="1:14" ht="20.100000000000001" customHeight="1" thickBot="1">
      <c r="A26" s="1268" t="s">
        <v>121</v>
      </c>
      <c r="B26" s="1267">
        <v>1126.6579999999999</v>
      </c>
      <c r="C26" s="1267">
        <v>415.02800000000002</v>
      </c>
      <c r="D26" s="1267">
        <v>1022.052</v>
      </c>
      <c r="E26" s="1267">
        <v>1268.5119999999999</v>
      </c>
      <c r="F26" s="1267">
        <v>1182.335</v>
      </c>
      <c r="G26" s="1267">
        <v>979.02800000000002</v>
      </c>
      <c r="H26" s="1267">
        <v>1145.6130000000001</v>
      </c>
      <c r="I26" s="1267">
        <v>1005.825</v>
      </c>
      <c r="J26" s="1267">
        <v>1117.444</v>
      </c>
      <c r="K26" s="1267">
        <v>1161.54</v>
      </c>
      <c r="L26" s="1267">
        <v>1071.1279999999999</v>
      </c>
      <c r="M26" s="1267">
        <v>1072.115</v>
      </c>
      <c r="N26" s="1269">
        <f t="shared" si="0"/>
        <v>12567.278</v>
      </c>
    </row>
    <row r="27" spans="1:14" ht="20.100000000000001" customHeight="1" thickBot="1">
      <c r="A27" s="1268" t="s">
        <v>125</v>
      </c>
      <c r="B27" s="1267">
        <v>410.887</v>
      </c>
      <c r="C27" s="1267">
        <v>42.618000000000002</v>
      </c>
      <c r="D27" s="1267">
        <v>304.29399999999998</v>
      </c>
      <c r="E27" s="1267">
        <v>381.012</v>
      </c>
      <c r="F27" s="1267">
        <v>362.69900000000001</v>
      </c>
      <c r="G27" s="1267">
        <v>351.68900000000002</v>
      </c>
      <c r="H27" s="1267">
        <v>431.86599999999999</v>
      </c>
      <c r="I27" s="1267">
        <v>385.67200000000003</v>
      </c>
      <c r="J27" s="1267">
        <v>363.27100000000002</v>
      </c>
      <c r="K27" s="1267">
        <v>352.08</v>
      </c>
      <c r="L27" s="1267">
        <v>359.94</v>
      </c>
      <c r="M27" s="1267">
        <v>448.77199999999999</v>
      </c>
      <c r="N27" s="1269">
        <f t="shared" si="0"/>
        <v>4194.8</v>
      </c>
    </row>
    <row r="28" spans="1:14" ht="20.100000000000001" customHeight="1" thickBot="1">
      <c r="A28" s="1268" t="s">
        <v>128</v>
      </c>
      <c r="B28" s="1267">
        <v>670.17399999999998</v>
      </c>
      <c r="C28" s="1267">
        <v>45.779000000000003</v>
      </c>
      <c r="D28" s="1267">
        <v>670.27499999999998</v>
      </c>
      <c r="E28" s="1267">
        <v>736.14400000000001</v>
      </c>
      <c r="F28" s="1267">
        <v>796.08699999999999</v>
      </c>
      <c r="G28" s="1267">
        <v>641.22</v>
      </c>
      <c r="H28" s="1267">
        <v>800.21100000000001</v>
      </c>
      <c r="I28" s="1267">
        <v>727.94200000000001</v>
      </c>
      <c r="J28" s="1267">
        <v>908.05899999999997</v>
      </c>
      <c r="K28" s="1267">
        <v>719.44200000000001</v>
      </c>
      <c r="L28" s="1267">
        <v>587.404</v>
      </c>
      <c r="M28" s="1267">
        <v>634.40200000000004</v>
      </c>
      <c r="N28" s="1269">
        <f t="shared" si="0"/>
        <v>7937.139000000001</v>
      </c>
    </row>
    <row r="29" spans="1:14" ht="19.5" customHeight="1" thickBot="1">
      <c r="A29" s="1268" t="s">
        <v>132</v>
      </c>
      <c r="B29" s="1269">
        <f t="shared" ref="B29:N29" si="1">SUM(B5:B28)</f>
        <v>55696.243000000002</v>
      </c>
      <c r="C29" s="1269">
        <f t="shared" si="1"/>
        <v>25335.065999999999</v>
      </c>
      <c r="D29" s="1269">
        <f t="shared" si="1"/>
        <v>45392.090000000004</v>
      </c>
      <c r="E29" s="1269">
        <f t="shared" si="1"/>
        <v>49639.307999999997</v>
      </c>
      <c r="F29" s="1269">
        <f t="shared" si="1"/>
        <v>49068.659</v>
      </c>
      <c r="G29" s="1269">
        <f t="shared" si="1"/>
        <v>44008.743999999999</v>
      </c>
      <c r="H29" s="1269">
        <f t="shared" si="1"/>
        <v>50409.485999999997</v>
      </c>
      <c r="I29" s="1269">
        <f t="shared" si="1"/>
        <v>43509.748000000007</v>
      </c>
      <c r="J29" s="1269">
        <f t="shared" si="1"/>
        <v>50897.775196000002</v>
      </c>
      <c r="K29" s="1269">
        <f t="shared" si="1"/>
        <v>49323.713000000011</v>
      </c>
      <c r="L29" s="1269">
        <f t="shared" si="1"/>
        <v>48963.901999999995</v>
      </c>
      <c r="M29" s="1269">
        <f t="shared" si="1"/>
        <v>53574.367000000006</v>
      </c>
      <c r="N29" s="1269">
        <f t="shared" si="1"/>
        <v>565819.10119600012</v>
      </c>
    </row>
    <row r="30" spans="1:14">
      <c r="A30" s="2552" t="s">
        <v>150</v>
      </c>
      <c r="B30" s="2552"/>
      <c r="C30" s="2552"/>
      <c r="E30" s="14"/>
      <c r="F30" s="14"/>
      <c r="L30" s="14"/>
    </row>
    <row r="35" spans="12:12">
      <c r="L35" s="15"/>
    </row>
  </sheetData>
  <mergeCells count="3">
    <mergeCell ref="B1:C1"/>
    <mergeCell ref="L2:N2"/>
    <mergeCell ref="A30:C30"/>
  </mergeCells>
  <phoneticPr fontId="128" type="noConversion"/>
  <printOptions horizontalCentered="1" verticalCentered="1"/>
  <pageMargins left="0" right="0" top="0" bottom="0.61354166666666665" header="0.17" footer="0.8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X44"/>
  <sheetViews>
    <sheetView topLeftCell="B1" workbookViewId="0">
      <selection activeCell="X26" sqref="X26"/>
    </sheetView>
  </sheetViews>
  <sheetFormatPr baseColWidth="10" defaultColWidth="11.42578125" defaultRowHeight="12.75"/>
  <cols>
    <col min="1" max="1" width="0.42578125" style="1" hidden="1" customWidth="1"/>
    <col min="2" max="2" width="11.42578125" style="1" customWidth="1"/>
    <col min="3" max="3" width="0.28515625" style="1" hidden="1" customWidth="1"/>
    <col min="4" max="4" width="2" style="1" hidden="1" customWidth="1"/>
    <col min="5" max="5" width="0.28515625" style="1" customWidth="1"/>
    <col min="6" max="6" width="10.7109375" style="1" customWidth="1"/>
    <col min="7" max="7" width="11.7109375" style="1" customWidth="1"/>
    <col min="8" max="8" width="10.140625" style="1" customWidth="1"/>
    <col min="9" max="9" width="11.42578125" style="1" customWidth="1"/>
    <col min="10" max="10" width="11.85546875" style="1" customWidth="1"/>
    <col min="11" max="11" width="10.42578125" style="1" customWidth="1"/>
    <col min="12" max="12" width="11" style="1" customWidth="1"/>
    <col min="13" max="13" width="10" style="1" customWidth="1"/>
    <col min="14" max="14" width="9.28515625" style="1" customWidth="1"/>
    <col min="15" max="15" width="10.85546875" style="1" customWidth="1"/>
    <col min="16" max="16" width="9.85546875" style="1" customWidth="1"/>
    <col min="17" max="17" width="10.140625" style="1" customWidth="1"/>
    <col min="18" max="18" width="11" style="1" customWidth="1"/>
    <col min="19" max="19" width="8.140625" style="1" customWidth="1"/>
    <col min="20" max="20" width="10.7109375" style="1" customWidth="1"/>
    <col min="21" max="253" width="11.42578125" style="1"/>
    <col min="254" max="254" width="0" style="1" hidden="1" customWidth="1"/>
    <col min="255" max="255" width="11" style="1" customWidth="1"/>
    <col min="256" max="256" width="11.140625" style="1" customWidth="1"/>
    <col min="257" max="257" width="7.28515625" style="1" customWidth="1"/>
    <col min="258" max="258" width="10.28515625" style="1" customWidth="1"/>
    <col min="259" max="259" width="11.140625" style="1" customWidth="1"/>
    <col min="260" max="260" width="7.28515625" style="1" customWidth="1"/>
    <col min="261" max="261" width="10.42578125" style="1" customWidth="1"/>
    <col min="262" max="262" width="10.7109375" style="1" customWidth="1"/>
    <col min="263" max="263" width="7.42578125" style="1" customWidth="1"/>
    <col min="264" max="264" width="10.140625" style="1" customWidth="1"/>
    <col min="265" max="265" width="11.42578125" style="1" customWidth="1"/>
    <col min="266" max="266" width="7.42578125" style="1" customWidth="1"/>
    <col min="267" max="267" width="10.42578125" style="1" customWidth="1"/>
    <col min="268" max="268" width="12" style="1" customWidth="1"/>
    <col min="269" max="269" width="7" style="1" customWidth="1"/>
    <col min="270" max="270" width="10.7109375" style="1" customWidth="1"/>
    <col min="271" max="271" width="10.85546875" style="1" customWidth="1"/>
    <col min="272" max="272" width="7.42578125" style="1" customWidth="1"/>
    <col min="273" max="273" width="10.140625" style="1" customWidth="1"/>
    <col min="274" max="509" width="11.42578125" style="1"/>
    <col min="510" max="510" width="0" style="1" hidden="1" customWidth="1"/>
    <col min="511" max="511" width="11" style="1" customWidth="1"/>
    <col min="512" max="512" width="11.140625" style="1" customWidth="1"/>
    <col min="513" max="513" width="7.28515625" style="1" customWidth="1"/>
    <col min="514" max="514" width="10.28515625" style="1" customWidth="1"/>
    <col min="515" max="515" width="11.140625" style="1" customWidth="1"/>
    <col min="516" max="516" width="7.28515625" style="1" customWidth="1"/>
    <col min="517" max="517" width="10.42578125" style="1" customWidth="1"/>
    <col min="518" max="518" width="10.7109375" style="1" customWidth="1"/>
    <col min="519" max="519" width="7.42578125" style="1" customWidth="1"/>
    <col min="520" max="520" width="10.140625" style="1" customWidth="1"/>
    <col min="521" max="521" width="11.42578125" style="1" customWidth="1"/>
    <col min="522" max="522" width="7.42578125" style="1" customWidth="1"/>
    <col min="523" max="523" width="10.42578125" style="1" customWidth="1"/>
    <col min="524" max="524" width="12" style="1" customWidth="1"/>
    <col min="525" max="525" width="7" style="1" customWidth="1"/>
    <col min="526" max="526" width="10.7109375" style="1" customWidth="1"/>
    <col min="527" max="527" width="10.85546875" style="1" customWidth="1"/>
    <col min="528" max="528" width="7.42578125" style="1" customWidth="1"/>
    <col min="529" max="529" width="10.140625" style="1" customWidth="1"/>
    <col min="530" max="765" width="11.42578125" style="1"/>
    <col min="766" max="766" width="0" style="1" hidden="1" customWidth="1"/>
    <col min="767" max="767" width="11" style="1" customWidth="1"/>
    <col min="768" max="768" width="11.140625" style="1" customWidth="1"/>
    <col min="769" max="769" width="7.28515625" style="1" customWidth="1"/>
    <col min="770" max="770" width="10.28515625" style="1" customWidth="1"/>
    <col min="771" max="771" width="11.140625" style="1" customWidth="1"/>
    <col min="772" max="772" width="7.28515625" style="1" customWidth="1"/>
    <col min="773" max="773" width="10.42578125" style="1" customWidth="1"/>
    <col min="774" max="774" width="10.7109375" style="1" customWidth="1"/>
    <col min="775" max="775" width="7.42578125" style="1" customWidth="1"/>
    <col min="776" max="776" width="10.140625" style="1" customWidth="1"/>
    <col min="777" max="777" width="11.42578125" style="1" customWidth="1"/>
    <col min="778" max="778" width="7.42578125" style="1" customWidth="1"/>
    <col min="779" max="779" width="10.42578125" style="1" customWidth="1"/>
    <col min="780" max="780" width="12" style="1" customWidth="1"/>
    <col min="781" max="781" width="7" style="1" customWidth="1"/>
    <col min="782" max="782" width="10.7109375" style="1" customWidth="1"/>
    <col min="783" max="783" width="10.85546875" style="1" customWidth="1"/>
    <col min="784" max="784" width="7.42578125" style="1" customWidth="1"/>
    <col min="785" max="785" width="10.140625" style="1" customWidth="1"/>
    <col min="786" max="1021" width="11.42578125" style="1"/>
    <col min="1022" max="1022" width="0" style="1" hidden="1" customWidth="1"/>
    <col min="1023" max="1023" width="11" style="1" customWidth="1"/>
    <col min="1024" max="1024" width="11.140625" style="1" customWidth="1"/>
    <col min="1025" max="1025" width="7.28515625" style="1" customWidth="1"/>
    <col min="1026" max="1026" width="10.28515625" style="1" customWidth="1"/>
    <col min="1027" max="1027" width="11.140625" style="1" customWidth="1"/>
    <col min="1028" max="1028" width="7.28515625" style="1" customWidth="1"/>
    <col min="1029" max="1029" width="10.42578125" style="1" customWidth="1"/>
    <col min="1030" max="1030" width="10.7109375" style="1" customWidth="1"/>
    <col min="1031" max="1031" width="7.42578125" style="1" customWidth="1"/>
    <col min="1032" max="1032" width="10.140625" style="1" customWidth="1"/>
    <col min="1033" max="1033" width="11.42578125" style="1" customWidth="1"/>
    <col min="1034" max="1034" width="7.42578125" style="1" customWidth="1"/>
    <col min="1035" max="1035" width="10.42578125" style="1" customWidth="1"/>
    <col min="1036" max="1036" width="12" style="1" customWidth="1"/>
    <col min="1037" max="1037" width="7" style="1" customWidth="1"/>
    <col min="1038" max="1038" width="10.7109375" style="1" customWidth="1"/>
    <col min="1039" max="1039" width="10.85546875" style="1" customWidth="1"/>
    <col min="1040" max="1040" width="7.42578125" style="1" customWidth="1"/>
    <col min="1041" max="1041" width="10.140625" style="1" customWidth="1"/>
    <col min="1042" max="1277" width="11.42578125" style="1"/>
    <col min="1278" max="1278" width="0" style="1" hidden="1" customWidth="1"/>
    <col min="1279" max="1279" width="11" style="1" customWidth="1"/>
    <col min="1280" max="1280" width="11.140625" style="1" customWidth="1"/>
    <col min="1281" max="1281" width="7.28515625" style="1" customWidth="1"/>
    <col min="1282" max="1282" width="10.28515625" style="1" customWidth="1"/>
    <col min="1283" max="1283" width="11.140625" style="1" customWidth="1"/>
    <col min="1284" max="1284" width="7.28515625" style="1" customWidth="1"/>
    <col min="1285" max="1285" width="10.42578125" style="1" customWidth="1"/>
    <col min="1286" max="1286" width="10.7109375" style="1" customWidth="1"/>
    <col min="1287" max="1287" width="7.42578125" style="1" customWidth="1"/>
    <col min="1288" max="1288" width="10.140625" style="1" customWidth="1"/>
    <col min="1289" max="1289" width="11.42578125" style="1" customWidth="1"/>
    <col min="1290" max="1290" width="7.42578125" style="1" customWidth="1"/>
    <col min="1291" max="1291" width="10.42578125" style="1" customWidth="1"/>
    <col min="1292" max="1292" width="12" style="1" customWidth="1"/>
    <col min="1293" max="1293" width="7" style="1" customWidth="1"/>
    <col min="1294" max="1294" width="10.7109375" style="1" customWidth="1"/>
    <col min="1295" max="1295" width="10.85546875" style="1" customWidth="1"/>
    <col min="1296" max="1296" width="7.42578125" style="1" customWidth="1"/>
    <col min="1297" max="1297" width="10.140625" style="1" customWidth="1"/>
    <col min="1298" max="1533" width="11.42578125" style="1"/>
    <col min="1534" max="1534" width="0" style="1" hidden="1" customWidth="1"/>
    <col min="1535" max="1535" width="11" style="1" customWidth="1"/>
    <col min="1536" max="1536" width="11.140625" style="1" customWidth="1"/>
    <col min="1537" max="1537" width="7.28515625" style="1" customWidth="1"/>
    <col min="1538" max="1538" width="10.28515625" style="1" customWidth="1"/>
    <col min="1539" max="1539" width="11.140625" style="1" customWidth="1"/>
    <col min="1540" max="1540" width="7.28515625" style="1" customWidth="1"/>
    <col min="1541" max="1541" width="10.42578125" style="1" customWidth="1"/>
    <col min="1542" max="1542" width="10.7109375" style="1" customWidth="1"/>
    <col min="1543" max="1543" width="7.42578125" style="1" customWidth="1"/>
    <col min="1544" max="1544" width="10.140625" style="1" customWidth="1"/>
    <col min="1545" max="1545" width="11.42578125" style="1" customWidth="1"/>
    <col min="1546" max="1546" width="7.42578125" style="1" customWidth="1"/>
    <col min="1547" max="1547" width="10.42578125" style="1" customWidth="1"/>
    <col min="1548" max="1548" width="12" style="1" customWidth="1"/>
    <col min="1549" max="1549" width="7" style="1" customWidth="1"/>
    <col min="1550" max="1550" width="10.7109375" style="1" customWidth="1"/>
    <col min="1551" max="1551" width="10.85546875" style="1" customWidth="1"/>
    <col min="1552" max="1552" width="7.42578125" style="1" customWidth="1"/>
    <col min="1553" max="1553" width="10.140625" style="1" customWidth="1"/>
    <col min="1554" max="1789" width="11.42578125" style="1"/>
    <col min="1790" max="1790" width="0" style="1" hidden="1" customWidth="1"/>
    <col min="1791" max="1791" width="11" style="1" customWidth="1"/>
    <col min="1792" max="1792" width="11.140625" style="1" customWidth="1"/>
    <col min="1793" max="1793" width="7.28515625" style="1" customWidth="1"/>
    <col min="1794" max="1794" width="10.28515625" style="1" customWidth="1"/>
    <col min="1795" max="1795" width="11.140625" style="1" customWidth="1"/>
    <col min="1796" max="1796" width="7.28515625" style="1" customWidth="1"/>
    <col min="1797" max="1797" width="10.42578125" style="1" customWidth="1"/>
    <col min="1798" max="1798" width="10.7109375" style="1" customWidth="1"/>
    <col min="1799" max="1799" width="7.42578125" style="1" customWidth="1"/>
    <col min="1800" max="1800" width="10.140625" style="1" customWidth="1"/>
    <col min="1801" max="1801" width="11.42578125" style="1" customWidth="1"/>
    <col min="1802" max="1802" width="7.42578125" style="1" customWidth="1"/>
    <col min="1803" max="1803" width="10.42578125" style="1" customWidth="1"/>
    <col min="1804" max="1804" width="12" style="1" customWidth="1"/>
    <col min="1805" max="1805" width="7" style="1" customWidth="1"/>
    <col min="1806" max="1806" width="10.7109375" style="1" customWidth="1"/>
    <col min="1807" max="1807" width="10.85546875" style="1" customWidth="1"/>
    <col min="1808" max="1808" width="7.42578125" style="1" customWidth="1"/>
    <col min="1809" max="1809" width="10.140625" style="1" customWidth="1"/>
    <col min="1810" max="2045" width="11.42578125" style="1"/>
    <col min="2046" max="2046" width="0" style="1" hidden="1" customWidth="1"/>
    <col min="2047" max="2047" width="11" style="1" customWidth="1"/>
    <col min="2048" max="2048" width="11.140625" style="1" customWidth="1"/>
    <col min="2049" max="2049" width="7.28515625" style="1" customWidth="1"/>
    <col min="2050" max="2050" width="10.28515625" style="1" customWidth="1"/>
    <col min="2051" max="2051" width="11.140625" style="1" customWidth="1"/>
    <col min="2052" max="2052" width="7.28515625" style="1" customWidth="1"/>
    <col min="2053" max="2053" width="10.42578125" style="1" customWidth="1"/>
    <col min="2054" max="2054" width="10.7109375" style="1" customWidth="1"/>
    <col min="2055" max="2055" width="7.42578125" style="1" customWidth="1"/>
    <col min="2056" max="2056" width="10.140625" style="1" customWidth="1"/>
    <col min="2057" max="2057" width="11.42578125" style="1" customWidth="1"/>
    <col min="2058" max="2058" width="7.42578125" style="1" customWidth="1"/>
    <col min="2059" max="2059" width="10.42578125" style="1" customWidth="1"/>
    <col min="2060" max="2060" width="12" style="1" customWidth="1"/>
    <col min="2061" max="2061" width="7" style="1" customWidth="1"/>
    <col min="2062" max="2062" width="10.7109375" style="1" customWidth="1"/>
    <col min="2063" max="2063" width="10.85546875" style="1" customWidth="1"/>
    <col min="2064" max="2064" width="7.42578125" style="1" customWidth="1"/>
    <col min="2065" max="2065" width="10.140625" style="1" customWidth="1"/>
    <col min="2066" max="2301" width="11.42578125" style="1"/>
    <col min="2302" max="2302" width="0" style="1" hidden="1" customWidth="1"/>
    <col min="2303" max="2303" width="11" style="1" customWidth="1"/>
    <col min="2304" max="2304" width="11.140625" style="1" customWidth="1"/>
    <col min="2305" max="2305" width="7.28515625" style="1" customWidth="1"/>
    <col min="2306" max="2306" width="10.28515625" style="1" customWidth="1"/>
    <col min="2307" max="2307" width="11.140625" style="1" customWidth="1"/>
    <col min="2308" max="2308" width="7.28515625" style="1" customWidth="1"/>
    <col min="2309" max="2309" width="10.42578125" style="1" customWidth="1"/>
    <col min="2310" max="2310" width="10.7109375" style="1" customWidth="1"/>
    <col min="2311" max="2311" width="7.42578125" style="1" customWidth="1"/>
    <col min="2312" max="2312" width="10.140625" style="1" customWidth="1"/>
    <col min="2313" max="2313" width="11.42578125" style="1" customWidth="1"/>
    <col min="2314" max="2314" width="7.42578125" style="1" customWidth="1"/>
    <col min="2315" max="2315" width="10.42578125" style="1" customWidth="1"/>
    <col min="2316" max="2316" width="12" style="1" customWidth="1"/>
    <col min="2317" max="2317" width="7" style="1" customWidth="1"/>
    <col min="2318" max="2318" width="10.7109375" style="1" customWidth="1"/>
    <col min="2319" max="2319" width="10.85546875" style="1" customWidth="1"/>
    <col min="2320" max="2320" width="7.42578125" style="1" customWidth="1"/>
    <col min="2321" max="2321" width="10.140625" style="1" customWidth="1"/>
    <col min="2322" max="2557" width="11.42578125" style="1"/>
    <col min="2558" max="2558" width="0" style="1" hidden="1" customWidth="1"/>
    <col min="2559" max="2559" width="11" style="1" customWidth="1"/>
    <col min="2560" max="2560" width="11.140625" style="1" customWidth="1"/>
    <col min="2561" max="2561" width="7.28515625" style="1" customWidth="1"/>
    <col min="2562" max="2562" width="10.28515625" style="1" customWidth="1"/>
    <col min="2563" max="2563" width="11.140625" style="1" customWidth="1"/>
    <col min="2564" max="2564" width="7.28515625" style="1" customWidth="1"/>
    <col min="2565" max="2565" width="10.42578125" style="1" customWidth="1"/>
    <col min="2566" max="2566" width="10.7109375" style="1" customWidth="1"/>
    <col min="2567" max="2567" width="7.42578125" style="1" customWidth="1"/>
    <col min="2568" max="2568" width="10.140625" style="1" customWidth="1"/>
    <col min="2569" max="2569" width="11.42578125" style="1" customWidth="1"/>
    <col min="2570" max="2570" width="7.42578125" style="1" customWidth="1"/>
    <col min="2571" max="2571" width="10.42578125" style="1" customWidth="1"/>
    <col min="2572" max="2572" width="12" style="1" customWidth="1"/>
    <col min="2573" max="2573" width="7" style="1" customWidth="1"/>
    <col min="2574" max="2574" width="10.7109375" style="1" customWidth="1"/>
    <col min="2575" max="2575" width="10.85546875" style="1" customWidth="1"/>
    <col min="2576" max="2576" width="7.42578125" style="1" customWidth="1"/>
    <col min="2577" max="2577" width="10.140625" style="1" customWidth="1"/>
    <col min="2578" max="2813" width="11.42578125" style="1"/>
    <col min="2814" max="2814" width="0" style="1" hidden="1" customWidth="1"/>
    <col min="2815" max="2815" width="11" style="1" customWidth="1"/>
    <col min="2816" max="2816" width="11.140625" style="1" customWidth="1"/>
    <col min="2817" max="2817" width="7.28515625" style="1" customWidth="1"/>
    <col min="2818" max="2818" width="10.28515625" style="1" customWidth="1"/>
    <col min="2819" max="2819" width="11.140625" style="1" customWidth="1"/>
    <col min="2820" max="2820" width="7.28515625" style="1" customWidth="1"/>
    <col min="2821" max="2821" width="10.42578125" style="1" customWidth="1"/>
    <col min="2822" max="2822" width="10.7109375" style="1" customWidth="1"/>
    <col min="2823" max="2823" width="7.42578125" style="1" customWidth="1"/>
    <col min="2824" max="2824" width="10.140625" style="1" customWidth="1"/>
    <col min="2825" max="2825" width="11.42578125" style="1" customWidth="1"/>
    <col min="2826" max="2826" width="7.42578125" style="1" customWidth="1"/>
    <col min="2827" max="2827" width="10.42578125" style="1" customWidth="1"/>
    <col min="2828" max="2828" width="12" style="1" customWidth="1"/>
    <col min="2829" max="2829" width="7" style="1" customWidth="1"/>
    <col min="2830" max="2830" width="10.7109375" style="1" customWidth="1"/>
    <col min="2831" max="2831" width="10.85546875" style="1" customWidth="1"/>
    <col min="2832" max="2832" width="7.42578125" style="1" customWidth="1"/>
    <col min="2833" max="2833" width="10.140625" style="1" customWidth="1"/>
    <col min="2834" max="3069" width="11.42578125" style="1"/>
    <col min="3070" max="3070" width="0" style="1" hidden="1" customWidth="1"/>
    <col min="3071" max="3071" width="11" style="1" customWidth="1"/>
    <col min="3072" max="3072" width="11.140625" style="1" customWidth="1"/>
    <col min="3073" max="3073" width="7.28515625" style="1" customWidth="1"/>
    <col min="3074" max="3074" width="10.28515625" style="1" customWidth="1"/>
    <col min="3075" max="3075" width="11.140625" style="1" customWidth="1"/>
    <col min="3076" max="3076" width="7.28515625" style="1" customWidth="1"/>
    <col min="3077" max="3077" width="10.42578125" style="1" customWidth="1"/>
    <col min="3078" max="3078" width="10.7109375" style="1" customWidth="1"/>
    <col min="3079" max="3079" width="7.42578125" style="1" customWidth="1"/>
    <col min="3080" max="3080" width="10.140625" style="1" customWidth="1"/>
    <col min="3081" max="3081" width="11.42578125" style="1" customWidth="1"/>
    <col min="3082" max="3082" width="7.42578125" style="1" customWidth="1"/>
    <col min="3083" max="3083" width="10.42578125" style="1" customWidth="1"/>
    <col min="3084" max="3084" width="12" style="1" customWidth="1"/>
    <col min="3085" max="3085" width="7" style="1" customWidth="1"/>
    <col min="3086" max="3086" width="10.7109375" style="1" customWidth="1"/>
    <col min="3087" max="3087" width="10.85546875" style="1" customWidth="1"/>
    <col min="3088" max="3088" width="7.42578125" style="1" customWidth="1"/>
    <col min="3089" max="3089" width="10.140625" style="1" customWidth="1"/>
    <col min="3090" max="3325" width="11.42578125" style="1"/>
    <col min="3326" max="3326" width="0" style="1" hidden="1" customWidth="1"/>
    <col min="3327" max="3327" width="11" style="1" customWidth="1"/>
    <col min="3328" max="3328" width="11.140625" style="1" customWidth="1"/>
    <col min="3329" max="3329" width="7.28515625" style="1" customWidth="1"/>
    <col min="3330" max="3330" width="10.28515625" style="1" customWidth="1"/>
    <col min="3331" max="3331" width="11.140625" style="1" customWidth="1"/>
    <col min="3332" max="3332" width="7.28515625" style="1" customWidth="1"/>
    <col min="3333" max="3333" width="10.42578125" style="1" customWidth="1"/>
    <col min="3334" max="3334" width="10.7109375" style="1" customWidth="1"/>
    <col min="3335" max="3335" width="7.42578125" style="1" customWidth="1"/>
    <col min="3336" max="3336" width="10.140625" style="1" customWidth="1"/>
    <col min="3337" max="3337" width="11.42578125" style="1" customWidth="1"/>
    <col min="3338" max="3338" width="7.42578125" style="1" customWidth="1"/>
    <col min="3339" max="3339" width="10.42578125" style="1" customWidth="1"/>
    <col min="3340" max="3340" width="12" style="1" customWidth="1"/>
    <col min="3341" max="3341" width="7" style="1" customWidth="1"/>
    <col min="3342" max="3342" width="10.7109375" style="1" customWidth="1"/>
    <col min="3343" max="3343" width="10.85546875" style="1" customWidth="1"/>
    <col min="3344" max="3344" width="7.42578125" style="1" customWidth="1"/>
    <col min="3345" max="3345" width="10.140625" style="1" customWidth="1"/>
    <col min="3346" max="3581" width="11.42578125" style="1"/>
    <col min="3582" max="3582" width="0" style="1" hidden="1" customWidth="1"/>
    <col min="3583" max="3583" width="11" style="1" customWidth="1"/>
    <col min="3584" max="3584" width="11.140625" style="1" customWidth="1"/>
    <col min="3585" max="3585" width="7.28515625" style="1" customWidth="1"/>
    <col min="3586" max="3586" width="10.28515625" style="1" customWidth="1"/>
    <col min="3587" max="3587" width="11.140625" style="1" customWidth="1"/>
    <col min="3588" max="3588" width="7.28515625" style="1" customWidth="1"/>
    <col min="3589" max="3589" width="10.42578125" style="1" customWidth="1"/>
    <col min="3590" max="3590" width="10.7109375" style="1" customWidth="1"/>
    <col min="3591" max="3591" width="7.42578125" style="1" customWidth="1"/>
    <col min="3592" max="3592" width="10.140625" style="1" customWidth="1"/>
    <col min="3593" max="3593" width="11.42578125" style="1" customWidth="1"/>
    <col min="3594" max="3594" width="7.42578125" style="1" customWidth="1"/>
    <col min="3595" max="3595" width="10.42578125" style="1" customWidth="1"/>
    <col min="3596" max="3596" width="12" style="1" customWidth="1"/>
    <col min="3597" max="3597" width="7" style="1" customWidth="1"/>
    <col min="3598" max="3598" width="10.7109375" style="1" customWidth="1"/>
    <col min="3599" max="3599" width="10.85546875" style="1" customWidth="1"/>
    <col min="3600" max="3600" width="7.42578125" style="1" customWidth="1"/>
    <col min="3601" max="3601" width="10.140625" style="1" customWidth="1"/>
    <col min="3602" max="3837" width="11.42578125" style="1"/>
    <col min="3838" max="3838" width="0" style="1" hidden="1" customWidth="1"/>
    <col min="3839" max="3839" width="11" style="1" customWidth="1"/>
    <col min="3840" max="3840" width="11.140625" style="1" customWidth="1"/>
    <col min="3841" max="3841" width="7.28515625" style="1" customWidth="1"/>
    <col min="3842" max="3842" width="10.28515625" style="1" customWidth="1"/>
    <col min="3843" max="3843" width="11.140625" style="1" customWidth="1"/>
    <col min="3844" max="3844" width="7.28515625" style="1" customWidth="1"/>
    <col min="3845" max="3845" width="10.42578125" style="1" customWidth="1"/>
    <col min="3846" max="3846" width="10.7109375" style="1" customWidth="1"/>
    <col min="3847" max="3847" width="7.42578125" style="1" customWidth="1"/>
    <col min="3848" max="3848" width="10.140625" style="1" customWidth="1"/>
    <col min="3849" max="3849" width="11.42578125" style="1" customWidth="1"/>
    <col min="3850" max="3850" width="7.42578125" style="1" customWidth="1"/>
    <col min="3851" max="3851" width="10.42578125" style="1" customWidth="1"/>
    <col min="3852" max="3852" width="12" style="1" customWidth="1"/>
    <col min="3853" max="3853" width="7" style="1" customWidth="1"/>
    <col min="3854" max="3854" width="10.7109375" style="1" customWidth="1"/>
    <col min="3855" max="3855" width="10.85546875" style="1" customWidth="1"/>
    <col min="3856" max="3856" width="7.42578125" style="1" customWidth="1"/>
    <col min="3857" max="3857" width="10.140625" style="1" customWidth="1"/>
    <col min="3858" max="4093" width="11.42578125" style="1"/>
    <col min="4094" max="4094" width="0" style="1" hidden="1" customWidth="1"/>
    <col min="4095" max="4095" width="11" style="1" customWidth="1"/>
    <col min="4096" max="4096" width="11.140625" style="1" customWidth="1"/>
    <col min="4097" max="4097" width="7.28515625" style="1" customWidth="1"/>
    <col min="4098" max="4098" width="10.28515625" style="1" customWidth="1"/>
    <col min="4099" max="4099" width="11.140625" style="1" customWidth="1"/>
    <col min="4100" max="4100" width="7.28515625" style="1" customWidth="1"/>
    <col min="4101" max="4101" width="10.42578125" style="1" customWidth="1"/>
    <col min="4102" max="4102" width="10.7109375" style="1" customWidth="1"/>
    <col min="4103" max="4103" width="7.42578125" style="1" customWidth="1"/>
    <col min="4104" max="4104" width="10.140625" style="1" customWidth="1"/>
    <col min="4105" max="4105" width="11.42578125" style="1" customWidth="1"/>
    <col min="4106" max="4106" width="7.42578125" style="1" customWidth="1"/>
    <col min="4107" max="4107" width="10.42578125" style="1" customWidth="1"/>
    <col min="4108" max="4108" width="12" style="1" customWidth="1"/>
    <col min="4109" max="4109" width="7" style="1" customWidth="1"/>
    <col min="4110" max="4110" width="10.7109375" style="1" customWidth="1"/>
    <col min="4111" max="4111" width="10.85546875" style="1" customWidth="1"/>
    <col min="4112" max="4112" width="7.42578125" style="1" customWidth="1"/>
    <col min="4113" max="4113" width="10.140625" style="1" customWidth="1"/>
    <col min="4114" max="4349" width="11.42578125" style="1"/>
    <col min="4350" max="4350" width="0" style="1" hidden="1" customWidth="1"/>
    <col min="4351" max="4351" width="11" style="1" customWidth="1"/>
    <col min="4352" max="4352" width="11.140625" style="1" customWidth="1"/>
    <col min="4353" max="4353" width="7.28515625" style="1" customWidth="1"/>
    <col min="4354" max="4354" width="10.28515625" style="1" customWidth="1"/>
    <col min="4355" max="4355" width="11.140625" style="1" customWidth="1"/>
    <col min="4356" max="4356" width="7.28515625" style="1" customWidth="1"/>
    <col min="4357" max="4357" width="10.42578125" style="1" customWidth="1"/>
    <col min="4358" max="4358" width="10.7109375" style="1" customWidth="1"/>
    <col min="4359" max="4359" width="7.42578125" style="1" customWidth="1"/>
    <col min="4360" max="4360" width="10.140625" style="1" customWidth="1"/>
    <col min="4361" max="4361" width="11.42578125" style="1" customWidth="1"/>
    <col min="4362" max="4362" width="7.42578125" style="1" customWidth="1"/>
    <col min="4363" max="4363" width="10.42578125" style="1" customWidth="1"/>
    <col min="4364" max="4364" width="12" style="1" customWidth="1"/>
    <col min="4365" max="4365" width="7" style="1" customWidth="1"/>
    <col min="4366" max="4366" width="10.7109375" style="1" customWidth="1"/>
    <col min="4367" max="4367" width="10.85546875" style="1" customWidth="1"/>
    <col min="4368" max="4368" width="7.42578125" style="1" customWidth="1"/>
    <col min="4369" max="4369" width="10.140625" style="1" customWidth="1"/>
    <col min="4370" max="4605" width="11.42578125" style="1"/>
    <col min="4606" max="4606" width="0" style="1" hidden="1" customWidth="1"/>
    <col min="4607" max="4607" width="11" style="1" customWidth="1"/>
    <col min="4608" max="4608" width="11.140625" style="1" customWidth="1"/>
    <col min="4609" max="4609" width="7.28515625" style="1" customWidth="1"/>
    <col min="4610" max="4610" width="10.28515625" style="1" customWidth="1"/>
    <col min="4611" max="4611" width="11.140625" style="1" customWidth="1"/>
    <col min="4612" max="4612" width="7.28515625" style="1" customWidth="1"/>
    <col min="4613" max="4613" width="10.42578125" style="1" customWidth="1"/>
    <col min="4614" max="4614" width="10.7109375" style="1" customWidth="1"/>
    <col min="4615" max="4615" width="7.42578125" style="1" customWidth="1"/>
    <col min="4616" max="4616" width="10.140625" style="1" customWidth="1"/>
    <col min="4617" max="4617" width="11.42578125" style="1" customWidth="1"/>
    <col min="4618" max="4618" width="7.42578125" style="1" customWidth="1"/>
    <col min="4619" max="4619" width="10.42578125" style="1" customWidth="1"/>
    <col min="4620" max="4620" width="12" style="1" customWidth="1"/>
    <col min="4621" max="4621" width="7" style="1" customWidth="1"/>
    <col min="4622" max="4622" width="10.7109375" style="1" customWidth="1"/>
    <col min="4623" max="4623" width="10.85546875" style="1" customWidth="1"/>
    <col min="4624" max="4624" width="7.42578125" style="1" customWidth="1"/>
    <col min="4625" max="4625" width="10.140625" style="1" customWidth="1"/>
    <col min="4626" max="4861" width="11.42578125" style="1"/>
    <col min="4862" max="4862" width="0" style="1" hidden="1" customWidth="1"/>
    <col min="4863" max="4863" width="11" style="1" customWidth="1"/>
    <col min="4864" max="4864" width="11.140625" style="1" customWidth="1"/>
    <col min="4865" max="4865" width="7.28515625" style="1" customWidth="1"/>
    <col min="4866" max="4866" width="10.28515625" style="1" customWidth="1"/>
    <col min="4867" max="4867" width="11.140625" style="1" customWidth="1"/>
    <col min="4868" max="4868" width="7.28515625" style="1" customWidth="1"/>
    <col min="4869" max="4869" width="10.42578125" style="1" customWidth="1"/>
    <col min="4870" max="4870" width="10.7109375" style="1" customWidth="1"/>
    <col min="4871" max="4871" width="7.42578125" style="1" customWidth="1"/>
    <col min="4872" max="4872" width="10.140625" style="1" customWidth="1"/>
    <col min="4873" max="4873" width="11.42578125" style="1" customWidth="1"/>
    <col min="4874" max="4874" width="7.42578125" style="1" customWidth="1"/>
    <col min="4875" max="4875" width="10.42578125" style="1" customWidth="1"/>
    <col min="4876" max="4876" width="12" style="1" customWidth="1"/>
    <col min="4877" max="4877" width="7" style="1" customWidth="1"/>
    <col min="4878" max="4878" width="10.7109375" style="1" customWidth="1"/>
    <col min="4879" max="4879" width="10.85546875" style="1" customWidth="1"/>
    <col min="4880" max="4880" width="7.42578125" style="1" customWidth="1"/>
    <col min="4881" max="4881" width="10.140625" style="1" customWidth="1"/>
    <col min="4882" max="5117" width="11.42578125" style="1"/>
    <col min="5118" max="5118" width="0" style="1" hidden="1" customWidth="1"/>
    <col min="5119" max="5119" width="11" style="1" customWidth="1"/>
    <col min="5120" max="5120" width="11.140625" style="1" customWidth="1"/>
    <col min="5121" max="5121" width="7.28515625" style="1" customWidth="1"/>
    <col min="5122" max="5122" width="10.28515625" style="1" customWidth="1"/>
    <col min="5123" max="5123" width="11.140625" style="1" customWidth="1"/>
    <col min="5124" max="5124" width="7.28515625" style="1" customWidth="1"/>
    <col min="5125" max="5125" width="10.42578125" style="1" customWidth="1"/>
    <col min="5126" max="5126" width="10.7109375" style="1" customWidth="1"/>
    <col min="5127" max="5127" width="7.42578125" style="1" customWidth="1"/>
    <col min="5128" max="5128" width="10.140625" style="1" customWidth="1"/>
    <col min="5129" max="5129" width="11.42578125" style="1" customWidth="1"/>
    <col min="5130" max="5130" width="7.42578125" style="1" customWidth="1"/>
    <col min="5131" max="5131" width="10.42578125" style="1" customWidth="1"/>
    <col min="5132" max="5132" width="12" style="1" customWidth="1"/>
    <col min="5133" max="5133" width="7" style="1" customWidth="1"/>
    <col min="5134" max="5134" width="10.7109375" style="1" customWidth="1"/>
    <col min="5135" max="5135" width="10.85546875" style="1" customWidth="1"/>
    <col min="5136" max="5136" width="7.42578125" style="1" customWidth="1"/>
    <col min="5137" max="5137" width="10.140625" style="1" customWidth="1"/>
    <col min="5138" max="5373" width="11.42578125" style="1"/>
    <col min="5374" max="5374" width="0" style="1" hidden="1" customWidth="1"/>
    <col min="5375" max="5375" width="11" style="1" customWidth="1"/>
    <col min="5376" max="5376" width="11.140625" style="1" customWidth="1"/>
    <col min="5377" max="5377" width="7.28515625" style="1" customWidth="1"/>
    <col min="5378" max="5378" width="10.28515625" style="1" customWidth="1"/>
    <col min="5379" max="5379" width="11.140625" style="1" customWidth="1"/>
    <col min="5380" max="5380" width="7.28515625" style="1" customWidth="1"/>
    <col min="5381" max="5381" width="10.42578125" style="1" customWidth="1"/>
    <col min="5382" max="5382" width="10.7109375" style="1" customWidth="1"/>
    <col min="5383" max="5383" width="7.42578125" style="1" customWidth="1"/>
    <col min="5384" max="5384" width="10.140625" style="1" customWidth="1"/>
    <col min="5385" max="5385" width="11.42578125" style="1" customWidth="1"/>
    <col min="5386" max="5386" width="7.42578125" style="1" customWidth="1"/>
    <col min="5387" max="5387" width="10.42578125" style="1" customWidth="1"/>
    <col min="5388" max="5388" width="12" style="1" customWidth="1"/>
    <col min="5389" max="5389" width="7" style="1" customWidth="1"/>
    <col min="5390" max="5390" width="10.7109375" style="1" customWidth="1"/>
    <col min="5391" max="5391" width="10.85546875" style="1" customWidth="1"/>
    <col min="5392" max="5392" width="7.42578125" style="1" customWidth="1"/>
    <col min="5393" max="5393" width="10.140625" style="1" customWidth="1"/>
    <col min="5394" max="5629" width="11.42578125" style="1"/>
    <col min="5630" max="5630" width="0" style="1" hidden="1" customWidth="1"/>
    <col min="5631" max="5631" width="11" style="1" customWidth="1"/>
    <col min="5632" max="5632" width="11.140625" style="1" customWidth="1"/>
    <col min="5633" max="5633" width="7.28515625" style="1" customWidth="1"/>
    <col min="5634" max="5634" width="10.28515625" style="1" customWidth="1"/>
    <col min="5635" max="5635" width="11.140625" style="1" customWidth="1"/>
    <col min="5636" max="5636" width="7.28515625" style="1" customWidth="1"/>
    <col min="5637" max="5637" width="10.42578125" style="1" customWidth="1"/>
    <col min="5638" max="5638" width="10.7109375" style="1" customWidth="1"/>
    <col min="5639" max="5639" width="7.42578125" style="1" customWidth="1"/>
    <col min="5640" max="5640" width="10.140625" style="1" customWidth="1"/>
    <col min="5641" max="5641" width="11.42578125" style="1" customWidth="1"/>
    <col min="5642" max="5642" width="7.42578125" style="1" customWidth="1"/>
    <col min="5643" max="5643" width="10.42578125" style="1" customWidth="1"/>
    <col min="5644" max="5644" width="12" style="1" customWidth="1"/>
    <col min="5645" max="5645" width="7" style="1" customWidth="1"/>
    <col min="5646" max="5646" width="10.7109375" style="1" customWidth="1"/>
    <col min="5647" max="5647" width="10.85546875" style="1" customWidth="1"/>
    <col min="5648" max="5648" width="7.42578125" style="1" customWidth="1"/>
    <col min="5649" max="5649" width="10.140625" style="1" customWidth="1"/>
    <col min="5650" max="5885" width="11.42578125" style="1"/>
    <col min="5886" max="5886" width="0" style="1" hidden="1" customWidth="1"/>
    <col min="5887" max="5887" width="11" style="1" customWidth="1"/>
    <col min="5888" max="5888" width="11.140625" style="1" customWidth="1"/>
    <col min="5889" max="5889" width="7.28515625" style="1" customWidth="1"/>
    <col min="5890" max="5890" width="10.28515625" style="1" customWidth="1"/>
    <col min="5891" max="5891" width="11.140625" style="1" customWidth="1"/>
    <col min="5892" max="5892" width="7.28515625" style="1" customWidth="1"/>
    <col min="5893" max="5893" width="10.42578125" style="1" customWidth="1"/>
    <col min="5894" max="5894" width="10.7109375" style="1" customWidth="1"/>
    <col min="5895" max="5895" width="7.42578125" style="1" customWidth="1"/>
    <col min="5896" max="5896" width="10.140625" style="1" customWidth="1"/>
    <col min="5897" max="5897" width="11.42578125" style="1" customWidth="1"/>
    <col min="5898" max="5898" width="7.42578125" style="1" customWidth="1"/>
    <col min="5899" max="5899" width="10.42578125" style="1" customWidth="1"/>
    <col min="5900" max="5900" width="12" style="1" customWidth="1"/>
    <col min="5901" max="5901" width="7" style="1" customWidth="1"/>
    <col min="5902" max="5902" width="10.7109375" style="1" customWidth="1"/>
    <col min="5903" max="5903" width="10.85546875" style="1" customWidth="1"/>
    <col min="5904" max="5904" width="7.42578125" style="1" customWidth="1"/>
    <col min="5905" max="5905" width="10.140625" style="1" customWidth="1"/>
    <col min="5906" max="6141" width="11.42578125" style="1"/>
    <col min="6142" max="6142" width="0" style="1" hidden="1" customWidth="1"/>
    <col min="6143" max="6143" width="11" style="1" customWidth="1"/>
    <col min="6144" max="6144" width="11.140625" style="1" customWidth="1"/>
    <col min="6145" max="6145" width="7.28515625" style="1" customWidth="1"/>
    <col min="6146" max="6146" width="10.28515625" style="1" customWidth="1"/>
    <col min="6147" max="6147" width="11.140625" style="1" customWidth="1"/>
    <col min="6148" max="6148" width="7.28515625" style="1" customWidth="1"/>
    <col min="6149" max="6149" width="10.42578125" style="1" customWidth="1"/>
    <col min="6150" max="6150" width="10.7109375" style="1" customWidth="1"/>
    <col min="6151" max="6151" width="7.42578125" style="1" customWidth="1"/>
    <col min="6152" max="6152" width="10.140625" style="1" customWidth="1"/>
    <col min="6153" max="6153" width="11.42578125" style="1" customWidth="1"/>
    <col min="6154" max="6154" width="7.42578125" style="1" customWidth="1"/>
    <col min="6155" max="6155" width="10.42578125" style="1" customWidth="1"/>
    <col min="6156" max="6156" width="12" style="1" customWidth="1"/>
    <col min="6157" max="6157" width="7" style="1" customWidth="1"/>
    <col min="6158" max="6158" width="10.7109375" style="1" customWidth="1"/>
    <col min="6159" max="6159" width="10.85546875" style="1" customWidth="1"/>
    <col min="6160" max="6160" width="7.42578125" style="1" customWidth="1"/>
    <col min="6161" max="6161" width="10.140625" style="1" customWidth="1"/>
    <col min="6162" max="6397" width="11.42578125" style="1"/>
    <col min="6398" max="6398" width="0" style="1" hidden="1" customWidth="1"/>
    <col min="6399" max="6399" width="11" style="1" customWidth="1"/>
    <col min="6400" max="6400" width="11.140625" style="1" customWidth="1"/>
    <col min="6401" max="6401" width="7.28515625" style="1" customWidth="1"/>
    <col min="6402" max="6402" width="10.28515625" style="1" customWidth="1"/>
    <col min="6403" max="6403" width="11.140625" style="1" customWidth="1"/>
    <col min="6404" max="6404" width="7.28515625" style="1" customWidth="1"/>
    <col min="6405" max="6405" width="10.42578125" style="1" customWidth="1"/>
    <col min="6406" max="6406" width="10.7109375" style="1" customWidth="1"/>
    <col min="6407" max="6407" width="7.42578125" style="1" customWidth="1"/>
    <col min="6408" max="6408" width="10.140625" style="1" customWidth="1"/>
    <col min="6409" max="6409" width="11.42578125" style="1" customWidth="1"/>
    <col min="6410" max="6410" width="7.42578125" style="1" customWidth="1"/>
    <col min="6411" max="6411" width="10.42578125" style="1" customWidth="1"/>
    <col min="6412" max="6412" width="12" style="1" customWidth="1"/>
    <col min="6413" max="6413" width="7" style="1" customWidth="1"/>
    <col min="6414" max="6414" width="10.7109375" style="1" customWidth="1"/>
    <col min="6415" max="6415" width="10.85546875" style="1" customWidth="1"/>
    <col min="6416" max="6416" width="7.42578125" style="1" customWidth="1"/>
    <col min="6417" max="6417" width="10.140625" style="1" customWidth="1"/>
    <col min="6418" max="6653" width="11.42578125" style="1"/>
    <col min="6654" max="6654" width="0" style="1" hidden="1" customWidth="1"/>
    <col min="6655" max="6655" width="11" style="1" customWidth="1"/>
    <col min="6656" max="6656" width="11.140625" style="1" customWidth="1"/>
    <col min="6657" max="6657" width="7.28515625" style="1" customWidth="1"/>
    <col min="6658" max="6658" width="10.28515625" style="1" customWidth="1"/>
    <col min="6659" max="6659" width="11.140625" style="1" customWidth="1"/>
    <col min="6660" max="6660" width="7.28515625" style="1" customWidth="1"/>
    <col min="6661" max="6661" width="10.42578125" style="1" customWidth="1"/>
    <col min="6662" max="6662" width="10.7109375" style="1" customWidth="1"/>
    <col min="6663" max="6663" width="7.42578125" style="1" customWidth="1"/>
    <col min="6664" max="6664" width="10.140625" style="1" customWidth="1"/>
    <col min="6665" max="6665" width="11.42578125" style="1" customWidth="1"/>
    <col min="6666" max="6666" width="7.42578125" style="1" customWidth="1"/>
    <col min="6667" max="6667" width="10.42578125" style="1" customWidth="1"/>
    <col min="6668" max="6668" width="12" style="1" customWidth="1"/>
    <col min="6669" max="6669" width="7" style="1" customWidth="1"/>
    <col min="6670" max="6670" width="10.7109375" style="1" customWidth="1"/>
    <col min="6671" max="6671" width="10.85546875" style="1" customWidth="1"/>
    <col min="6672" max="6672" width="7.42578125" style="1" customWidth="1"/>
    <col min="6673" max="6673" width="10.140625" style="1" customWidth="1"/>
    <col min="6674" max="6909" width="11.42578125" style="1"/>
    <col min="6910" max="6910" width="0" style="1" hidden="1" customWidth="1"/>
    <col min="6911" max="6911" width="11" style="1" customWidth="1"/>
    <col min="6912" max="6912" width="11.140625" style="1" customWidth="1"/>
    <col min="6913" max="6913" width="7.28515625" style="1" customWidth="1"/>
    <col min="6914" max="6914" width="10.28515625" style="1" customWidth="1"/>
    <col min="6915" max="6915" width="11.140625" style="1" customWidth="1"/>
    <col min="6916" max="6916" width="7.28515625" style="1" customWidth="1"/>
    <col min="6917" max="6917" width="10.42578125" style="1" customWidth="1"/>
    <col min="6918" max="6918" width="10.7109375" style="1" customWidth="1"/>
    <col min="6919" max="6919" width="7.42578125" style="1" customWidth="1"/>
    <col min="6920" max="6920" width="10.140625" style="1" customWidth="1"/>
    <col min="6921" max="6921" width="11.42578125" style="1" customWidth="1"/>
    <col min="6922" max="6922" width="7.42578125" style="1" customWidth="1"/>
    <col min="6923" max="6923" width="10.42578125" style="1" customWidth="1"/>
    <col min="6924" max="6924" width="12" style="1" customWidth="1"/>
    <col min="6925" max="6925" width="7" style="1" customWidth="1"/>
    <col min="6926" max="6926" width="10.7109375" style="1" customWidth="1"/>
    <col min="6927" max="6927" width="10.85546875" style="1" customWidth="1"/>
    <col min="6928" max="6928" width="7.42578125" style="1" customWidth="1"/>
    <col min="6929" max="6929" width="10.140625" style="1" customWidth="1"/>
    <col min="6930" max="7165" width="11.42578125" style="1"/>
    <col min="7166" max="7166" width="0" style="1" hidden="1" customWidth="1"/>
    <col min="7167" max="7167" width="11" style="1" customWidth="1"/>
    <col min="7168" max="7168" width="11.140625" style="1" customWidth="1"/>
    <col min="7169" max="7169" width="7.28515625" style="1" customWidth="1"/>
    <col min="7170" max="7170" width="10.28515625" style="1" customWidth="1"/>
    <col min="7171" max="7171" width="11.140625" style="1" customWidth="1"/>
    <col min="7172" max="7172" width="7.28515625" style="1" customWidth="1"/>
    <col min="7173" max="7173" width="10.42578125" style="1" customWidth="1"/>
    <col min="7174" max="7174" width="10.7109375" style="1" customWidth="1"/>
    <col min="7175" max="7175" width="7.42578125" style="1" customWidth="1"/>
    <col min="7176" max="7176" width="10.140625" style="1" customWidth="1"/>
    <col min="7177" max="7177" width="11.42578125" style="1" customWidth="1"/>
    <col min="7178" max="7178" width="7.42578125" style="1" customWidth="1"/>
    <col min="7179" max="7179" width="10.42578125" style="1" customWidth="1"/>
    <col min="7180" max="7180" width="12" style="1" customWidth="1"/>
    <col min="7181" max="7181" width="7" style="1" customWidth="1"/>
    <col min="7182" max="7182" width="10.7109375" style="1" customWidth="1"/>
    <col min="7183" max="7183" width="10.85546875" style="1" customWidth="1"/>
    <col min="7184" max="7184" width="7.42578125" style="1" customWidth="1"/>
    <col min="7185" max="7185" width="10.140625" style="1" customWidth="1"/>
    <col min="7186" max="7421" width="11.42578125" style="1"/>
    <col min="7422" max="7422" width="0" style="1" hidden="1" customWidth="1"/>
    <col min="7423" max="7423" width="11" style="1" customWidth="1"/>
    <col min="7424" max="7424" width="11.140625" style="1" customWidth="1"/>
    <col min="7425" max="7425" width="7.28515625" style="1" customWidth="1"/>
    <col min="7426" max="7426" width="10.28515625" style="1" customWidth="1"/>
    <col min="7427" max="7427" width="11.140625" style="1" customWidth="1"/>
    <col min="7428" max="7428" width="7.28515625" style="1" customWidth="1"/>
    <col min="7429" max="7429" width="10.42578125" style="1" customWidth="1"/>
    <col min="7430" max="7430" width="10.7109375" style="1" customWidth="1"/>
    <col min="7431" max="7431" width="7.42578125" style="1" customWidth="1"/>
    <col min="7432" max="7432" width="10.140625" style="1" customWidth="1"/>
    <col min="7433" max="7433" width="11.42578125" style="1" customWidth="1"/>
    <col min="7434" max="7434" width="7.42578125" style="1" customWidth="1"/>
    <col min="7435" max="7435" width="10.42578125" style="1" customWidth="1"/>
    <col min="7436" max="7436" width="12" style="1" customWidth="1"/>
    <col min="7437" max="7437" width="7" style="1" customWidth="1"/>
    <col min="7438" max="7438" width="10.7109375" style="1" customWidth="1"/>
    <col min="7439" max="7439" width="10.85546875" style="1" customWidth="1"/>
    <col min="7440" max="7440" width="7.42578125" style="1" customWidth="1"/>
    <col min="7441" max="7441" width="10.140625" style="1" customWidth="1"/>
    <col min="7442" max="7677" width="11.42578125" style="1"/>
    <col min="7678" max="7678" width="0" style="1" hidden="1" customWidth="1"/>
    <col min="7679" max="7679" width="11" style="1" customWidth="1"/>
    <col min="7680" max="7680" width="11.140625" style="1" customWidth="1"/>
    <col min="7681" max="7681" width="7.28515625" style="1" customWidth="1"/>
    <col min="7682" max="7682" width="10.28515625" style="1" customWidth="1"/>
    <col min="7683" max="7683" width="11.140625" style="1" customWidth="1"/>
    <col min="7684" max="7684" width="7.28515625" style="1" customWidth="1"/>
    <col min="7685" max="7685" width="10.42578125" style="1" customWidth="1"/>
    <col min="7686" max="7686" width="10.7109375" style="1" customWidth="1"/>
    <col min="7687" max="7687" width="7.42578125" style="1" customWidth="1"/>
    <col min="7688" max="7688" width="10.140625" style="1" customWidth="1"/>
    <col min="7689" max="7689" width="11.42578125" style="1" customWidth="1"/>
    <col min="7690" max="7690" width="7.42578125" style="1" customWidth="1"/>
    <col min="7691" max="7691" width="10.42578125" style="1" customWidth="1"/>
    <col min="7692" max="7692" width="12" style="1" customWidth="1"/>
    <col min="7693" max="7693" width="7" style="1" customWidth="1"/>
    <col min="7694" max="7694" width="10.7109375" style="1" customWidth="1"/>
    <col min="7695" max="7695" width="10.85546875" style="1" customWidth="1"/>
    <col min="7696" max="7696" width="7.42578125" style="1" customWidth="1"/>
    <col min="7697" max="7697" width="10.140625" style="1" customWidth="1"/>
    <col min="7698" max="7933" width="11.42578125" style="1"/>
    <col min="7934" max="7934" width="0" style="1" hidden="1" customWidth="1"/>
    <col min="7935" max="7935" width="11" style="1" customWidth="1"/>
    <col min="7936" max="7936" width="11.140625" style="1" customWidth="1"/>
    <col min="7937" max="7937" width="7.28515625" style="1" customWidth="1"/>
    <col min="7938" max="7938" width="10.28515625" style="1" customWidth="1"/>
    <col min="7939" max="7939" width="11.140625" style="1" customWidth="1"/>
    <col min="7940" max="7940" width="7.28515625" style="1" customWidth="1"/>
    <col min="7941" max="7941" width="10.42578125" style="1" customWidth="1"/>
    <col min="7942" max="7942" width="10.7109375" style="1" customWidth="1"/>
    <col min="7943" max="7943" width="7.42578125" style="1" customWidth="1"/>
    <col min="7944" max="7944" width="10.140625" style="1" customWidth="1"/>
    <col min="7945" max="7945" width="11.42578125" style="1" customWidth="1"/>
    <col min="7946" max="7946" width="7.42578125" style="1" customWidth="1"/>
    <col min="7947" max="7947" width="10.42578125" style="1" customWidth="1"/>
    <col min="7948" max="7948" width="12" style="1" customWidth="1"/>
    <col min="7949" max="7949" width="7" style="1" customWidth="1"/>
    <col min="7950" max="7950" width="10.7109375" style="1" customWidth="1"/>
    <col min="7951" max="7951" width="10.85546875" style="1" customWidth="1"/>
    <col min="7952" max="7952" width="7.42578125" style="1" customWidth="1"/>
    <col min="7953" max="7953" width="10.140625" style="1" customWidth="1"/>
    <col min="7954" max="8189" width="11.42578125" style="1"/>
    <col min="8190" max="8190" width="0" style="1" hidden="1" customWidth="1"/>
    <col min="8191" max="8191" width="11" style="1" customWidth="1"/>
    <col min="8192" max="8192" width="11.140625" style="1" customWidth="1"/>
    <col min="8193" max="8193" width="7.28515625" style="1" customWidth="1"/>
    <col min="8194" max="8194" width="10.28515625" style="1" customWidth="1"/>
    <col min="8195" max="8195" width="11.140625" style="1" customWidth="1"/>
    <col min="8196" max="8196" width="7.28515625" style="1" customWidth="1"/>
    <col min="8197" max="8197" width="10.42578125" style="1" customWidth="1"/>
    <col min="8198" max="8198" width="10.7109375" style="1" customWidth="1"/>
    <col min="8199" max="8199" width="7.42578125" style="1" customWidth="1"/>
    <col min="8200" max="8200" width="10.140625" style="1" customWidth="1"/>
    <col min="8201" max="8201" width="11.42578125" style="1" customWidth="1"/>
    <col min="8202" max="8202" width="7.42578125" style="1" customWidth="1"/>
    <col min="8203" max="8203" width="10.42578125" style="1" customWidth="1"/>
    <col min="8204" max="8204" width="12" style="1" customWidth="1"/>
    <col min="8205" max="8205" width="7" style="1" customWidth="1"/>
    <col min="8206" max="8206" width="10.7109375" style="1" customWidth="1"/>
    <col min="8207" max="8207" width="10.85546875" style="1" customWidth="1"/>
    <col min="8208" max="8208" width="7.42578125" style="1" customWidth="1"/>
    <col min="8209" max="8209" width="10.140625" style="1" customWidth="1"/>
    <col min="8210" max="8445" width="11.42578125" style="1"/>
    <col min="8446" max="8446" width="0" style="1" hidden="1" customWidth="1"/>
    <col min="8447" max="8447" width="11" style="1" customWidth="1"/>
    <col min="8448" max="8448" width="11.140625" style="1" customWidth="1"/>
    <col min="8449" max="8449" width="7.28515625" style="1" customWidth="1"/>
    <col min="8450" max="8450" width="10.28515625" style="1" customWidth="1"/>
    <col min="8451" max="8451" width="11.140625" style="1" customWidth="1"/>
    <col min="8452" max="8452" width="7.28515625" style="1" customWidth="1"/>
    <col min="8453" max="8453" width="10.42578125" style="1" customWidth="1"/>
    <col min="8454" max="8454" width="10.7109375" style="1" customWidth="1"/>
    <col min="8455" max="8455" width="7.42578125" style="1" customWidth="1"/>
    <col min="8456" max="8456" width="10.140625" style="1" customWidth="1"/>
    <col min="8457" max="8457" width="11.42578125" style="1" customWidth="1"/>
    <col min="8458" max="8458" width="7.42578125" style="1" customWidth="1"/>
    <col min="8459" max="8459" width="10.42578125" style="1" customWidth="1"/>
    <col min="8460" max="8460" width="12" style="1" customWidth="1"/>
    <col min="8461" max="8461" width="7" style="1" customWidth="1"/>
    <col min="8462" max="8462" width="10.7109375" style="1" customWidth="1"/>
    <col min="8463" max="8463" width="10.85546875" style="1" customWidth="1"/>
    <col min="8464" max="8464" width="7.42578125" style="1" customWidth="1"/>
    <col min="8465" max="8465" width="10.140625" style="1" customWidth="1"/>
    <col min="8466" max="8701" width="11.42578125" style="1"/>
    <col min="8702" max="8702" width="0" style="1" hidden="1" customWidth="1"/>
    <col min="8703" max="8703" width="11" style="1" customWidth="1"/>
    <col min="8704" max="8704" width="11.140625" style="1" customWidth="1"/>
    <col min="8705" max="8705" width="7.28515625" style="1" customWidth="1"/>
    <col min="8706" max="8706" width="10.28515625" style="1" customWidth="1"/>
    <col min="8707" max="8707" width="11.140625" style="1" customWidth="1"/>
    <col min="8708" max="8708" width="7.28515625" style="1" customWidth="1"/>
    <col min="8709" max="8709" width="10.42578125" style="1" customWidth="1"/>
    <col min="8710" max="8710" width="10.7109375" style="1" customWidth="1"/>
    <col min="8711" max="8711" width="7.42578125" style="1" customWidth="1"/>
    <col min="8712" max="8712" width="10.140625" style="1" customWidth="1"/>
    <col min="8713" max="8713" width="11.42578125" style="1" customWidth="1"/>
    <col min="8714" max="8714" width="7.42578125" style="1" customWidth="1"/>
    <col min="8715" max="8715" width="10.42578125" style="1" customWidth="1"/>
    <col min="8716" max="8716" width="12" style="1" customWidth="1"/>
    <col min="8717" max="8717" width="7" style="1" customWidth="1"/>
    <col min="8718" max="8718" width="10.7109375" style="1" customWidth="1"/>
    <col min="8719" max="8719" width="10.85546875" style="1" customWidth="1"/>
    <col min="8720" max="8720" width="7.42578125" style="1" customWidth="1"/>
    <col min="8721" max="8721" width="10.140625" style="1" customWidth="1"/>
    <col min="8722" max="8957" width="11.42578125" style="1"/>
    <col min="8958" max="8958" width="0" style="1" hidden="1" customWidth="1"/>
    <col min="8959" max="8959" width="11" style="1" customWidth="1"/>
    <col min="8960" max="8960" width="11.140625" style="1" customWidth="1"/>
    <col min="8961" max="8961" width="7.28515625" style="1" customWidth="1"/>
    <col min="8962" max="8962" width="10.28515625" style="1" customWidth="1"/>
    <col min="8963" max="8963" width="11.140625" style="1" customWidth="1"/>
    <col min="8964" max="8964" width="7.28515625" style="1" customWidth="1"/>
    <col min="8965" max="8965" width="10.42578125" style="1" customWidth="1"/>
    <col min="8966" max="8966" width="10.7109375" style="1" customWidth="1"/>
    <col min="8967" max="8967" width="7.42578125" style="1" customWidth="1"/>
    <col min="8968" max="8968" width="10.140625" style="1" customWidth="1"/>
    <col min="8969" max="8969" width="11.42578125" style="1" customWidth="1"/>
    <col min="8970" max="8970" width="7.42578125" style="1" customWidth="1"/>
    <col min="8971" max="8971" width="10.42578125" style="1" customWidth="1"/>
    <col min="8972" max="8972" width="12" style="1" customWidth="1"/>
    <col min="8973" max="8973" width="7" style="1" customWidth="1"/>
    <col min="8974" max="8974" width="10.7109375" style="1" customWidth="1"/>
    <col min="8975" max="8975" width="10.85546875" style="1" customWidth="1"/>
    <col min="8976" max="8976" width="7.42578125" style="1" customWidth="1"/>
    <col min="8977" max="8977" width="10.140625" style="1" customWidth="1"/>
    <col min="8978" max="9213" width="11.42578125" style="1"/>
    <col min="9214" max="9214" width="0" style="1" hidden="1" customWidth="1"/>
    <col min="9215" max="9215" width="11" style="1" customWidth="1"/>
    <col min="9216" max="9216" width="11.140625" style="1" customWidth="1"/>
    <col min="9217" max="9217" width="7.28515625" style="1" customWidth="1"/>
    <col min="9218" max="9218" width="10.28515625" style="1" customWidth="1"/>
    <col min="9219" max="9219" width="11.140625" style="1" customWidth="1"/>
    <col min="9220" max="9220" width="7.28515625" style="1" customWidth="1"/>
    <col min="9221" max="9221" width="10.42578125" style="1" customWidth="1"/>
    <col min="9222" max="9222" width="10.7109375" style="1" customWidth="1"/>
    <col min="9223" max="9223" width="7.42578125" style="1" customWidth="1"/>
    <col min="9224" max="9224" width="10.140625" style="1" customWidth="1"/>
    <col min="9225" max="9225" width="11.42578125" style="1" customWidth="1"/>
    <col min="9226" max="9226" width="7.42578125" style="1" customWidth="1"/>
    <col min="9227" max="9227" width="10.42578125" style="1" customWidth="1"/>
    <col min="9228" max="9228" width="12" style="1" customWidth="1"/>
    <col min="9229" max="9229" width="7" style="1" customWidth="1"/>
    <col min="9230" max="9230" width="10.7109375" style="1" customWidth="1"/>
    <col min="9231" max="9231" width="10.85546875" style="1" customWidth="1"/>
    <col min="9232" max="9232" width="7.42578125" style="1" customWidth="1"/>
    <col min="9233" max="9233" width="10.140625" style="1" customWidth="1"/>
    <col min="9234" max="9469" width="11.42578125" style="1"/>
    <col min="9470" max="9470" width="0" style="1" hidden="1" customWidth="1"/>
    <col min="9471" max="9471" width="11" style="1" customWidth="1"/>
    <col min="9472" max="9472" width="11.140625" style="1" customWidth="1"/>
    <col min="9473" max="9473" width="7.28515625" style="1" customWidth="1"/>
    <col min="9474" max="9474" width="10.28515625" style="1" customWidth="1"/>
    <col min="9475" max="9475" width="11.140625" style="1" customWidth="1"/>
    <col min="9476" max="9476" width="7.28515625" style="1" customWidth="1"/>
    <col min="9477" max="9477" width="10.42578125" style="1" customWidth="1"/>
    <col min="9478" max="9478" width="10.7109375" style="1" customWidth="1"/>
    <col min="9479" max="9479" width="7.42578125" style="1" customWidth="1"/>
    <col min="9480" max="9480" width="10.140625" style="1" customWidth="1"/>
    <col min="9481" max="9481" width="11.42578125" style="1" customWidth="1"/>
    <col min="9482" max="9482" width="7.42578125" style="1" customWidth="1"/>
    <col min="9483" max="9483" width="10.42578125" style="1" customWidth="1"/>
    <col min="9484" max="9484" width="12" style="1" customWidth="1"/>
    <col min="9485" max="9485" width="7" style="1" customWidth="1"/>
    <col min="9486" max="9486" width="10.7109375" style="1" customWidth="1"/>
    <col min="9487" max="9487" width="10.85546875" style="1" customWidth="1"/>
    <col min="9488" max="9488" width="7.42578125" style="1" customWidth="1"/>
    <col min="9489" max="9489" width="10.140625" style="1" customWidth="1"/>
    <col min="9490" max="9725" width="11.42578125" style="1"/>
    <col min="9726" max="9726" width="0" style="1" hidden="1" customWidth="1"/>
    <col min="9727" max="9727" width="11" style="1" customWidth="1"/>
    <col min="9728" max="9728" width="11.140625" style="1" customWidth="1"/>
    <col min="9729" max="9729" width="7.28515625" style="1" customWidth="1"/>
    <col min="9730" max="9730" width="10.28515625" style="1" customWidth="1"/>
    <col min="9731" max="9731" width="11.140625" style="1" customWidth="1"/>
    <col min="9732" max="9732" width="7.28515625" style="1" customWidth="1"/>
    <col min="9733" max="9733" width="10.42578125" style="1" customWidth="1"/>
    <col min="9734" max="9734" width="10.7109375" style="1" customWidth="1"/>
    <col min="9735" max="9735" width="7.42578125" style="1" customWidth="1"/>
    <col min="9736" max="9736" width="10.140625" style="1" customWidth="1"/>
    <col min="9737" max="9737" width="11.42578125" style="1" customWidth="1"/>
    <col min="9738" max="9738" width="7.42578125" style="1" customWidth="1"/>
    <col min="9739" max="9739" width="10.42578125" style="1" customWidth="1"/>
    <col min="9740" max="9740" width="12" style="1" customWidth="1"/>
    <col min="9741" max="9741" width="7" style="1" customWidth="1"/>
    <col min="9742" max="9742" width="10.7109375" style="1" customWidth="1"/>
    <col min="9743" max="9743" width="10.85546875" style="1" customWidth="1"/>
    <col min="9744" max="9744" width="7.42578125" style="1" customWidth="1"/>
    <col min="9745" max="9745" width="10.140625" style="1" customWidth="1"/>
    <col min="9746" max="9981" width="11.42578125" style="1"/>
    <col min="9982" max="9982" width="0" style="1" hidden="1" customWidth="1"/>
    <col min="9983" max="9983" width="11" style="1" customWidth="1"/>
    <col min="9984" max="9984" width="11.140625" style="1" customWidth="1"/>
    <col min="9985" max="9985" width="7.28515625" style="1" customWidth="1"/>
    <col min="9986" max="9986" width="10.28515625" style="1" customWidth="1"/>
    <col min="9987" max="9987" width="11.140625" style="1" customWidth="1"/>
    <col min="9988" max="9988" width="7.28515625" style="1" customWidth="1"/>
    <col min="9989" max="9989" width="10.42578125" style="1" customWidth="1"/>
    <col min="9990" max="9990" width="10.7109375" style="1" customWidth="1"/>
    <col min="9991" max="9991" width="7.42578125" style="1" customWidth="1"/>
    <col min="9992" max="9992" width="10.140625" style="1" customWidth="1"/>
    <col min="9993" max="9993" width="11.42578125" style="1" customWidth="1"/>
    <col min="9994" max="9994" width="7.42578125" style="1" customWidth="1"/>
    <col min="9995" max="9995" width="10.42578125" style="1" customWidth="1"/>
    <col min="9996" max="9996" width="12" style="1" customWidth="1"/>
    <col min="9997" max="9997" width="7" style="1" customWidth="1"/>
    <col min="9998" max="9998" width="10.7109375" style="1" customWidth="1"/>
    <col min="9999" max="9999" width="10.85546875" style="1" customWidth="1"/>
    <col min="10000" max="10000" width="7.42578125" style="1" customWidth="1"/>
    <col min="10001" max="10001" width="10.140625" style="1" customWidth="1"/>
    <col min="10002" max="10237" width="11.42578125" style="1"/>
    <col min="10238" max="10238" width="0" style="1" hidden="1" customWidth="1"/>
    <col min="10239" max="10239" width="11" style="1" customWidth="1"/>
    <col min="10240" max="10240" width="11.140625" style="1" customWidth="1"/>
    <col min="10241" max="10241" width="7.28515625" style="1" customWidth="1"/>
    <col min="10242" max="10242" width="10.28515625" style="1" customWidth="1"/>
    <col min="10243" max="10243" width="11.140625" style="1" customWidth="1"/>
    <col min="10244" max="10244" width="7.28515625" style="1" customWidth="1"/>
    <col min="10245" max="10245" width="10.42578125" style="1" customWidth="1"/>
    <col min="10246" max="10246" width="10.7109375" style="1" customWidth="1"/>
    <col min="10247" max="10247" width="7.42578125" style="1" customWidth="1"/>
    <col min="10248" max="10248" width="10.140625" style="1" customWidth="1"/>
    <col min="10249" max="10249" width="11.42578125" style="1" customWidth="1"/>
    <col min="10250" max="10250" width="7.42578125" style="1" customWidth="1"/>
    <col min="10251" max="10251" width="10.42578125" style="1" customWidth="1"/>
    <col min="10252" max="10252" width="12" style="1" customWidth="1"/>
    <col min="10253" max="10253" width="7" style="1" customWidth="1"/>
    <col min="10254" max="10254" width="10.7109375" style="1" customWidth="1"/>
    <col min="10255" max="10255" width="10.85546875" style="1" customWidth="1"/>
    <col min="10256" max="10256" width="7.42578125" style="1" customWidth="1"/>
    <col min="10257" max="10257" width="10.140625" style="1" customWidth="1"/>
    <col min="10258" max="10493" width="11.42578125" style="1"/>
    <col min="10494" max="10494" width="0" style="1" hidden="1" customWidth="1"/>
    <col min="10495" max="10495" width="11" style="1" customWidth="1"/>
    <col min="10496" max="10496" width="11.140625" style="1" customWidth="1"/>
    <col min="10497" max="10497" width="7.28515625" style="1" customWidth="1"/>
    <col min="10498" max="10498" width="10.28515625" style="1" customWidth="1"/>
    <col min="10499" max="10499" width="11.140625" style="1" customWidth="1"/>
    <col min="10500" max="10500" width="7.28515625" style="1" customWidth="1"/>
    <col min="10501" max="10501" width="10.42578125" style="1" customWidth="1"/>
    <col min="10502" max="10502" width="10.7109375" style="1" customWidth="1"/>
    <col min="10503" max="10503" width="7.42578125" style="1" customWidth="1"/>
    <col min="10504" max="10504" width="10.140625" style="1" customWidth="1"/>
    <col min="10505" max="10505" width="11.42578125" style="1" customWidth="1"/>
    <col min="10506" max="10506" width="7.42578125" style="1" customWidth="1"/>
    <col min="10507" max="10507" width="10.42578125" style="1" customWidth="1"/>
    <col min="10508" max="10508" width="12" style="1" customWidth="1"/>
    <col min="10509" max="10509" width="7" style="1" customWidth="1"/>
    <col min="10510" max="10510" width="10.7109375" style="1" customWidth="1"/>
    <col min="10511" max="10511" width="10.85546875" style="1" customWidth="1"/>
    <col min="10512" max="10512" width="7.42578125" style="1" customWidth="1"/>
    <col min="10513" max="10513" width="10.140625" style="1" customWidth="1"/>
    <col min="10514" max="10749" width="11.42578125" style="1"/>
    <col min="10750" max="10750" width="0" style="1" hidden="1" customWidth="1"/>
    <col min="10751" max="10751" width="11" style="1" customWidth="1"/>
    <col min="10752" max="10752" width="11.140625" style="1" customWidth="1"/>
    <col min="10753" max="10753" width="7.28515625" style="1" customWidth="1"/>
    <col min="10754" max="10754" width="10.28515625" style="1" customWidth="1"/>
    <col min="10755" max="10755" width="11.140625" style="1" customWidth="1"/>
    <col min="10756" max="10756" width="7.28515625" style="1" customWidth="1"/>
    <col min="10757" max="10757" width="10.42578125" style="1" customWidth="1"/>
    <col min="10758" max="10758" width="10.7109375" style="1" customWidth="1"/>
    <col min="10759" max="10759" width="7.42578125" style="1" customWidth="1"/>
    <col min="10760" max="10760" width="10.140625" style="1" customWidth="1"/>
    <col min="10761" max="10761" width="11.42578125" style="1" customWidth="1"/>
    <col min="10762" max="10762" width="7.42578125" style="1" customWidth="1"/>
    <col min="10763" max="10763" width="10.42578125" style="1" customWidth="1"/>
    <col min="10764" max="10764" width="12" style="1" customWidth="1"/>
    <col min="10765" max="10765" width="7" style="1" customWidth="1"/>
    <col min="10766" max="10766" width="10.7109375" style="1" customWidth="1"/>
    <col min="10767" max="10767" width="10.85546875" style="1" customWidth="1"/>
    <col min="10768" max="10768" width="7.42578125" style="1" customWidth="1"/>
    <col min="10769" max="10769" width="10.140625" style="1" customWidth="1"/>
    <col min="10770" max="11005" width="11.42578125" style="1"/>
    <col min="11006" max="11006" width="0" style="1" hidden="1" customWidth="1"/>
    <col min="11007" max="11007" width="11" style="1" customWidth="1"/>
    <col min="11008" max="11008" width="11.140625" style="1" customWidth="1"/>
    <col min="11009" max="11009" width="7.28515625" style="1" customWidth="1"/>
    <col min="11010" max="11010" width="10.28515625" style="1" customWidth="1"/>
    <col min="11011" max="11011" width="11.140625" style="1" customWidth="1"/>
    <col min="11012" max="11012" width="7.28515625" style="1" customWidth="1"/>
    <col min="11013" max="11013" width="10.42578125" style="1" customWidth="1"/>
    <col min="11014" max="11014" width="10.7109375" style="1" customWidth="1"/>
    <col min="11015" max="11015" width="7.42578125" style="1" customWidth="1"/>
    <col min="11016" max="11016" width="10.140625" style="1" customWidth="1"/>
    <col min="11017" max="11017" width="11.42578125" style="1" customWidth="1"/>
    <col min="11018" max="11018" width="7.42578125" style="1" customWidth="1"/>
    <col min="11019" max="11019" width="10.42578125" style="1" customWidth="1"/>
    <col min="11020" max="11020" width="12" style="1" customWidth="1"/>
    <col min="11021" max="11021" width="7" style="1" customWidth="1"/>
    <col min="11022" max="11022" width="10.7109375" style="1" customWidth="1"/>
    <col min="11023" max="11023" width="10.85546875" style="1" customWidth="1"/>
    <col min="11024" max="11024" width="7.42578125" style="1" customWidth="1"/>
    <col min="11025" max="11025" width="10.140625" style="1" customWidth="1"/>
    <col min="11026" max="11261" width="11.42578125" style="1"/>
    <col min="11262" max="11262" width="0" style="1" hidden="1" customWidth="1"/>
    <col min="11263" max="11263" width="11" style="1" customWidth="1"/>
    <col min="11264" max="11264" width="11.140625" style="1" customWidth="1"/>
    <col min="11265" max="11265" width="7.28515625" style="1" customWidth="1"/>
    <col min="11266" max="11266" width="10.28515625" style="1" customWidth="1"/>
    <col min="11267" max="11267" width="11.140625" style="1" customWidth="1"/>
    <col min="11268" max="11268" width="7.28515625" style="1" customWidth="1"/>
    <col min="11269" max="11269" width="10.42578125" style="1" customWidth="1"/>
    <col min="11270" max="11270" width="10.7109375" style="1" customWidth="1"/>
    <col min="11271" max="11271" width="7.42578125" style="1" customWidth="1"/>
    <col min="11272" max="11272" width="10.140625" style="1" customWidth="1"/>
    <col min="11273" max="11273" width="11.42578125" style="1" customWidth="1"/>
    <col min="11274" max="11274" width="7.42578125" style="1" customWidth="1"/>
    <col min="11275" max="11275" width="10.42578125" style="1" customWidth="1"/>
    <col min="11276" max="11276" width="12" style="1" customWidth="1"/>
    <col min="11277" max="11277" width="7" style="1" customWidth="1"/>
    <col min="11278" max="11278" width="10.7109375" style="1" customWidth="1"/>
    <col min="11279" max="11279" width="10.85546875" style="1" customWidth="1"/>
    <col min="11280" max="11280" width="7.42578125" style="1" customWidth="1"/>
    <col min="11281" max="11281" width="10.140625" style="1" customWidth="1"/>
    <col min="11282" max="11517" width="11.42578125" style="1"/>
    <col min="11518" max="11518" width="0" style="1" hidden="1" customWidth="1"/>
    <col min="11519" max="11519" width="11" style="1" customWidth="1"/>
    <col min="11520" max="11520" width="11.140625" style="1" customWidth="1"/>
    <col min="11521" max="11521" width="7.28515625" style="1" customWidth="1"/>
    <col min="11522" max="11522" width="10.28515625" style="1" customWidth="1"/>
    <col min="11523" max="11523" width="11.140625" style="1" customWidth="1"/>
    <col min="11524" max="11524" width="7.28515625" style="1" customWidth="1"/>
    <col min="11525" max="11525" width="10.42578125" style="1" customWidth="1"/>
    <col min="11526" max="11526" width="10.7109375" style="1" customWidth="1"/>
    <col min="11527" max="11527" width="7.42578125" style="1" customWidth="1"/>
    <col min="11528" max="11528" width="10.140625" style="1" customWidth="1"/>
    <col min="11529" max="11529" width="11.42578125" style="1" customWidth="1"/>
    <col min="11530" max="11530" width="7.42578125" style="1" customWidth="1"/>
    <col min="11531" max="11531" width="10.42578125" style="1" customWidth="1"/>
    <col min="11532" max="11532" width="12" style="1" customWidth="1"/>
    <col min="11533" max="11533" width="7" style="1" customWidth="1"/>
    <col min="11534" max="11534" width="10.7109375" style="1" customWidth="1"/>
    <col min="11535" max="11535" width="10.85546875" style="1" customWidth="1"/>
    <col min="11536" max="11536" width="7.42578125" style="1" customWidth="1"/>
    <col min="11537" max="11537" width="10.140625" style="1" customWidth="1"/>
    <col min="11538" max="11773" width="11.42578125" style="1"/>
    <col min="11774" max="11774" width="0" style="1" hidden="1" customWidth="1"/>
    <col min="11775" max="11775" width="11" style="1" customWidth="1"/>
    <col min="11776" max="11776" width="11.140625" style="1" customWidth="1"/>
    <col min="11777" max="11777" width="7.28515625" style="1" customWidth="1"/>
    <col min="11778" max="11778" width="10.28515625" style="1" customWidth="1"/>
    <col min="11779" max="11779" width="11.140625" style="1" customWidth="1"/>
    <col min="11780" max="11780" width="7.28515625" style="1" customWidth="1"/>
    <col min="11781" max="11781" width="10.42578125" style="1" customWidth="1"/>
    <col min="11782" max="11782" width="10.7109375" style="1" customWidth="1"/>
    <col min="11783" max="11783" width="7.42578125" style="1" customWidth="1"/>
    <col min="11784" max="11784" width="10.140625" style="1" customWidth="1"/>
    <col min="11785" max="11785" width="11.42578125" style="1" customWidth="1"/>
    <col min="11786" max="11786" width="7.42578125" style="1" customWidth="1"/>
    <col min="11787" max="11787" width="10.42578125" style="1" customWidth="1"/>
    <col min="11788" max="11788" width="12" style="1" customWidth="1"/>
    <col min="11789" max="11789" width="7" style="1" customWidth="1"/>
    <col min="11790" max="11790" width="10.7109375" style="1" customWidth="1"/>
    <col min="11791" max="11791" width="10.85546875" style="1" customWidth="1"/>
    <col min="11792" max="11792" width="7.42578125" style="1" customWidth="1"/>
    <col min="11793" max="11793" width="10.140625" style="1" customWidth="1"/>
    <col min="11794" max="12029" width="11.42578125" style="1"/>
    <col min="12030" max="12030" width="0" style="1" hidden="1" customWidth="1"/>
    <col min="12031" max="12031" width="11" style="1" customWidth="1"/>
    <col min="12032" max="12032" width="11.140625" style="1" customWidth="1"/>
    <col min="12033" max="12033" width="7.28515625" style="1" customWidth="1"/>
    <col min="12034" max="12034" width="10.28515625" style="1" customWidth="1"/>
    <col min="12035" max="12035" width="11.140625" style="1" customWidth="1"/>
    <col min="12036" max="12036" width="7.28515625" style="1" customWidth="1"/>
    <col min="12037" max="12037" width="10.42578125" style="1" customWidth="1"/>
    <col min="12038" max="12038" width="10.7109375" style="1" customWidth="1"/>
    <col min="12039" max="12039" width="7.42578125" style="1" customWidth="1"/>
    <col min="12040" max="12040" width="10.140625" style="1" customWidth="1"/>
    <col min="12041" max="12041" width="11.42578125" style="1" customWidth="1"/>
    <col min="12042" max="12042" width="7.42578125" style="1" customWidth="1"/>
    <col min="12043" max="12043" width="10.42578125" style="1" customWidth="1"/>
    <col min="12044" max="12044" width="12" style="1" customWidth="1"/>
    <col min="12045" max="12045" width="7" style="1" customWidth="1"/>
    <col min="12046" max="12046" width="10.7109375" style="1" customWidth="1"/>
    <col min="12047" max="12047" width="10.85546875" style="1" customWidth="1"/>
    <col min="12048" max="12048" width="7.42578125" style="1" customWidth="1"/>
    <col min="12049" max="12049" width="10.140625" style="1" customWidth="1"/>
    <col min="12050" max="12285" width="11.42578125" style="1"/>
    <col min="12286" max="12286" width="0" style="1" hidden="1" customWidth="1"/>
    <col min="12287" max="12287" width="11" style="1" customWidth="1"/>
    <col min="12288" max="12288" width="11.140625" style="1" customWidth="1"/>
    <col min="12289" max="12289" width="7.28515625" style="1" customWidth="1"/>
    <col min="12290" max="12290" width="10.28515625" style="1" customWidth="1"/>
    <col min="12291" max="12291" width="11.140625" style="1" customWidth="1"/>
    <col min="12292" max="12292" width="7.28515625" style="1" customWidth="1"/>
    <col min="12293" max="12293" width="10.42578125" style="1" customWidth="1"/>
    <col min="12294" max="12294" width="10.7109375" style="1" customWidth="1"/>
    <col min="12295" max="12295" width="7.42578125" style="1" customWidth="1"/>
    <col min="12296" max="12296" width="10.140625" style="1" customWidth="1"/>
    <col min="12297" max="12297" width="11.42578125" style="1" customWidth="1"/>
    <col min="12298" max="12298" width="7.42578125" style="1" customWidth="1"/>
    <col min="12299" max="12299" width="10.42578125" style="1" customWidth="1"/>
    <col min="12300" max="12300" width="12" style="1" customWidth="1"/>
    <col min="12301" max="12301" width="7" style="1" customWidth="1"/>
    <col min="12302" max="12302" width="10.7109375" style="1" customWidth="1"/>
    <col min="12303" max="12303" width="10.85546875" style="1" customWidth="1"/>
    <col min="12304" max="12304" width="7.42578125" style="1" customWidth="1"/>
    <col min="12305" max="12305" width="10.140625" style="1" customWidth="1"/>
    <col min="12306" max="12541" width="11.42578125" style="1"/>
    <col min="12542" max="12542" width="0" style="1" hidden="1" customWidth="1"/>
    <col min="12543" max="12543" width="11" style="1" customWidth="1"/>
    <col min="12544" max="12544" width="11.140625" style="1" customWidth="1"/>
    <col min="12545" max="12545" width="7.28515625" style="1" customWidth="1"/>
    <col min="12546" max="12546" width="10.28515625" style="1" customWidth="1"/>
    <col min="12547" max="12547" width="11.140625" style="1" customWidth="1"/>
    <col min="12548" max="12548" width="7.28515625" style="1" customWidth="1"/>
    <col min="12549" max="12549" width="10.42578125" style="1" customWidth="1"/>
    <col min="12550" max="12550" width="10.7109375" style="1" customWidth="1"/>
    <col min="12551" max="12551" width="7.42578125" style="1" customWidth="1"/>
    <col min="12552" max="12552" width="10.140625" style="1" customWidth="1"/>
    <col min="12553" max="12553" width="11.42578125" style="1" customWidth="1"/>
    <col min="12554" max="12554" width="7.42578125" style="1" customWidth="1"/>
    <col min="12555" max="12555" width="10.42578125" style="1" customWidth="1"/>
    <col min="12556" max="12556" width="12" style="1" customWidth="1"/>
    <col min="12557" max="12557" width="7" style="1" customWidth="1"/>
    <col min="12558" max="12558" width="10.7109375" style="1" customWidth="1"/>
    <col min="12559" max="12559" width="10.85546875" style="1" customWidth="1"/>
    <col min="12560" max="12560" width="7.42578125" style="1" customWidth="1"/>
    <col min="12561" max="12561" width="10.140625" style="1" customWidth="1"/>
    <col min="12562" max="12797" width="11.42578125" style="1"/>
    <col min="12798" max="12798" width="0" style="1" hidden="1" customWidth="1"/>
    <col min="12799" max="12799" width="11" style="1" customWidth="1"/>
    <col min="12800" max="12800" width="11.140625" style="1" customWidth="1"/>
    <col min="12801" max="12801" width="7.28515625" style="1" customWidth="1"/>
    <col min="12802" max="12802" width="10.28515625" style="1" customWidth="1"/>
    <col min="12803" max="12803" width="11.140625" style="1" customWidth="1"/>
    <col min="12804" max="12804" width="7.28515625" style="1" customWidth="1"/>
    <col min="12805" max="12805" width="10.42578125" style="1" customWidth="1"/>
    <col min="12806" max="12806" width="10.7109375" style="1" customWidth="1"/>
    <col min="12807" max="12807" width="7.42578125" style="1" customWidth="1"/>
    <col min="12808" max="12808" width="10.140625" style="1" customWidth="1"/>
    <col min="12809" max="12809" width="11.42578125" style="1" customWidth="1"/>
    <col min="12810" max="12810" width="7.42578125" style="1" customWidth="1"/>
    <col min="12811" max="12811" width="10.42578125" style="1" customWidth="1"/>
    <col min="12812" max="12812" width="12" style="1" customWidth="1"/>
    <col min="12813" max="12813" width="7" style="1" customWidth="1"/>
    <col min="12814" max="12814" width="10.7109375" style="1" customWidth="1"/>
    <col min="12815" max="12815" width="10.85546875" style="1" customWidth="1"/>
    <col min="12816" max="12816" width="7.42578125" style="1" customWidth="1"/>
    <col min="12817" max="12817" width="10.140625" style="1" customWidth="1"/>
    <col min="12818" max="13053" width="11.42578125" style="1"/>
    <col min="13054" max="13054" width="0" style="1" hidden="1" customWidth="1"/>
    <col min="13055" max="13055" width="11" style="1" customWidth="1"/>
    <col min="13056" max="13056" width="11.140625" style="1" customWidth="1"/>
    <col min="13057" max="13057" width="7.28515625" style="1" customWidth="1"/>
    <col min="13058" max="13058" width="10.28515625" style="1" customWidth="1"/>
    <col min="13059" max="13059" width="11.140625" style="1" customWidth="1"/>
    <col min="13060" max="13060" width="7.28515625" style="1" customWidth="1"/>
    <col min="13061" max="13061" width="10.42578125" style="1" customWidth="1"/>
    <col min="13062" max="13062" width="10.7109375" style="1" customWidth="1"/>
    <col min="13063" max="13063" width="7.42578125" style="1" customWidth="1"/>
    <col min="13064" max="13064" width="10.140625" style="1" customWidth="1"/>
    <col min="13065" max="13065" width="11.42578125" style="1" customWidth="1"/>
    <col min="13066" max="13066" width="7.42578125" style="1" customWidth="1"/>
    <col min="13067" max="13067" width="10.42578125" style="1" customWidth="1"/>
    <col min="13068" max="13068" width="12" style="1" customWidth="1"/>
    <col min="13069" max="13069" width="7" style="1" customWidth="1"/>
    <col min="13070" max="13070" width="10.7109375" style="1" customWidth="1"/>
    <col min="13071" max="13071" width="10.85546875" style="1" customWidth="1"/>
    <col min="13072" max="13072" width="7.42578125" style="1" customWidth="1"/>
    <col min="13073" max="13073" width="10.140625" style="1" customWidth="1"/>
    <col min="13074" max="13309" width="11.42578125" style="1"/>
    <col min="13310" max="13310" width="0" style="1" hidden="1" customWidth="1"/>
    <col min="13311" max="13311" width="11" style="1" customWidth="1"/>
    <col min="13312" max="13312" width="11.140625" style="1" customWidth="1"/>
    <col min="13313" max="13313" width="7.28515625" style="1" customWidth="1"/>
    <col min="13314" max="13314" width="10.28515625" style="1" customWidth="1"/>
    <col min="13315" max="13315" width="11.140625" style="1" customWidth="1"/>
    <col min="13316" max="13316" width="7.28515625" style="1" customWidth="1"/>
    <col min="13317" max="13317" width="10.42578125" style="1" customWidth="1"/>
    <col min="13318" max="13318" width="10.7109375" style="1" customWidth="1"/>
    <col min="13319" max="13319" width="7.42578125" style="1" customWidth="1"/>
    <col min="13320" max="13320" width="10.140625" style="1" customWidth="1"/>
    <col min="13321" max="13321" width="11.42578125" style="1" customWidth="1"/>
    <col min="13322" max="13322" width="7.42578125" style="1" customWidth="1"/>
    <col min="13323" max="13323" width="10.42578125" style="1" customWidth="1"/>
    <col min="13324" max="13324" width="12" style="1" customWidth="1"/>
    <col min="13325" max="13325" width="7" style="1" customWidth="1"/>
    <col min="13326" max="13326" width="10.7109375" style="1" customWidth="1"/>
    <col min="13327" max="13327" width="10.85546875" style="1" customWidth="1"/>
    <col min="13328" max="13328" width="7.42578125" style="1" customWidth="1"/>
    <col min="13329" max="13329" width="10.140625" style="1" customWidth="1"/>
    <col min="13330" max="13565" width="11.42578125" style="1"/>
    <col min="13566" max="13566" width="0" style="1" hidden="1" customWidth="1"/>
    <col min="13567" max="13567" width="11" style="1" customWidth="1"/>
    <col min="13568" max="13568" width="11.140625" style="1" customWidth="1"/>
    <col min="13569" max="13569" width="7.28515625" style="1" customWidth="1"/>
    <col min="13570" max="13570" width="10.28515625" style="1" customWidth="1"/>
    <col min="13571" max="13571" width="11.140625" style="1" customWidth="1"/>
    <col min="13572" max="13572" width="7.28515625" style="1" customWidth="1"/>
    <col min="13573" max="13573" width="10.42578125" style="1" customWidth="1"/>
    <col min="13574" max="13574" width="10.7109375" style="1" customWidth="1"/>
    <col min="13575" max="13575" width="7.42578125" style="1" customWidth="1"/>
    <col min="13576" max="13576" width="10.140625" style="1" customWidth="1"/>
    <col min="13577" max="13577" width="11.42578125" style="1" customWidth="1"/>
    <col min="13578" max="13578" width="7.42578125" style="1" customWidth="1"/>
    <col min="13579" max="13579" width="10.42578125" style="1" customWidth="1"/>
    <col min="13580" max="13580" width="12" style="1" customWidth="1"/>
    <col min="13581" max="13581" width="7" style="1" customWidth="1"/>
    <col min="13582" max="13582" width="10.7109375" style="1" customWidth="1"/>
    <col min="13583" max="13583" width="10.85546875" style="1" customWidth="1"/>
    <col min="13584" max="13584" width="7.42578125" style="1" customWidth="1"/>
    <col min="13585" max="13585" width="10.140625" style="1" customWidth="1"/>
    <col min="13586" max="13821" width="11.42578125" style="1"/>
    <col min="13822" max="13822" width="0" style="1" hidden="1" customWidth="1"/>
    <col min="13823" max="13823" width="11" style="1" customWidth="1"/>
    <col min="13824" max="13824" width="11.140625" style="1" customWidth="1"/>
    <col min="13825" max="13825" width="7.28515625" style="1" customWidth="1"/>
    <col min="13826" max="13826" width="10.28515625" style="1" customWidth="1"/>
    <col min="13827" max="13827" width="11.140625" style="1" customWidth="1"/>
    <col min="13828" max="13828" width="7.28515625" style="1" customWidth="1"/>
    <col min="13829" max="13829" width="10.42578125" style="1" customWidth="1"/>
    <col min="13830" max="13830" width="10.7109375" style="1" customWidth="1"/>
    <col min="13831" max="13831" width="7.42578125" style="1" customWidth="1"/>
    <col min="13832" max="13832" width="10.140625" style="1" customWidth="1"/>
    <col min="13833" max="13833" width="11.42578125" style="1" customWidth="1"/>
    <col min="13834" max="13834" width="7.42578125" style="1" customWidth="1"/>
    <col min="13835" max="13835" width="10.42578125" style="1" customWidth="1"/>
    <col min="13836" max="13836" width="12" style="1" customWidth="1"/>
    <col min="13837" max="13837" width="7" style="1" customWidth="1"/>
    <col min="13838" max="13838" width="10.7109375" style="1" customWidth="1"/>
    <col min="13839" max="13839" width="10.85546875" style="1" customWidth="1"/>
    <col min="13840" max="13840" width="7.42578125" style="1" customWidth="1"/>
    <col min="13841" max="13841" width="10.140625" style="1" customWidth="1"/>
    <col min="13842" max="14077" width="11.42578125" style="1"/>
    <col min="14078" max="14078" width="0" style="1" hidden="1" customWidth="1"/>
    <col min="14079" max="14079" width="11" style="1" customWidth="1"/>
    <col min="14080" max="14080" width="11.140625" style="1" customWidth="1"/>
    <col min="14081" max="14081" width="7.28515625" style="1" customWidth="1"/>
    <col min="14082" max="14082" width="10.28515625" style="1" customWidth="1"/>
    <col min="14083" max="14083" width="11.140625" style="1" customWidth="1"/>
    <col min="14084" max="14084" width="7.28515625" style="1" customWidth="1"/>
    <col min="14085" max="14085" width="10.42578125" style="1" customWidth="1"/>
    <col min="14086" max="14086" width="10.7109375" style="1" customWidth="1"/>
    <col min="14087" max="14087" width="7.42578125" style="1" customWidth="1"/>
    <col min="14088" max="14088" width="10.140625" style="1" customWidth="1"/>
    <col min="14089" max="14089" width="11.42578125" style="1" customWidth="1"/>
    <col min="14090" max="14090" width="7.42578125" style="1" customWidth="1"/>
    <col min="14091" max="14091" width="10.42578125" style="1" customWidth="1"/>
    <col min="14092" max="14092" width="12" style="1" customWidth="1"/>
    <col min="14093" max="14093" width="7" style="1" customWidth="1"/>
    <col min="14094" max="14094" width="10.7109375" style="1" customWidth="1"/>
    <col min="14095" max="14095" width="10.85546875" style="1" customWidth="1"/>
    <col min="14096" max="14096" width="7.42578125" style="1" customWidth="1"/>
    <col min="14097" max="14097" width="10.140625" style="1" customWidth="1"/>
    <col min="14098" max="14333" width="11.42578125" style="1"/>
    <col min="14334" max="14334" width="0" style="1" hidden="1" customWidth="1"/>
    <col min="14335" max="14335" width="11" style="1" customWidth="1"/>
    <col min="14336" max="14336" width="11.140625" style="1" customWidth="1"/>
    <col min="14337" max="14337" width="7.28515625" style="1" customWidth="1"/>
    <col min="14338" max="14338" width="10.28515625" style="1" customWidth="1"/>
    <col min="14339" max="14339" width="11.140625" style="1" customWidth="1"/>
    <col min="14340" max="14340" width="7.28515625" style="1" customWidth="1"/>
    <col min="14341" max="14341" width="10.42578125" style="1" customWidth="1"/>
    <col min="14342" max="14342" width="10.7109375" style="1" customWidth="1"/>
    <col min="14343" max="14343" width="7.42578125" style="1" customWidth="1"/>
    <col min="14344" max="14344" width="10.140625" style="1" customWidth="1"/>
    <col min="14345" max="14345" width="11.42578125" style="1" customWidth="1"/>
    <col min="14346" max="14346" width="7.42578125" style="1" customWidth="1"/>
    <col min="14347" max="14347" width="10.42578125" style="1" customWidth="1"/>
    <col min="14348" max="14348" width="12" style="1" customWidth="1"/>
    <col min="14349" max="14349" width="7" style="1" customWidth="1"/>
    <col min="14350" max="14350" width="10.7109375" style="1" customWidth="1"/>
    <col min="14351" max="14351" width="10.85546875" style="1" customWidth="1"/>
    <col min="14352" max="14352" width="7.42578125" style="1" customWidth="1"/>
    <col min="14353" max="14353" width="10.140625" style="1" customWidth="1"/>
    <col min="14354" max="14589" width="11.42578125" style="1"/>
    <col min="14590" max="14590" width="0" style="1" hidden="1" customWidth="1"/>
    <col min="14591" max="14591" width="11" style="1" customWidth="1"/>
    <col min="14592" max="14592" width="11.140625" style="1" customWidth="1"/>
    <col min="14593" max="14593" width="7.28515625" style="1" customWidth="1"/>
    <col min="14594" max="14594" width="10.28515625" style="1" customWidth="1"/>
    <col min="14595" max="14595" width="11.140625" style="1" customWidth="1"/>
    <col min="14596" max="14596" width="7.28515625" style="1" customWidth="1"/>
    <col min="14597" max="14597" width="10.42578125" style="1" customWidth="1"/>
    <col min="14598" max="14598" width="10.7109375" style="1" customWidth="1"/>
    <col min="14599" max="14599" width="7.42578125" style="1" customWidth="1"/>
    <col min="14600" max="14600" width="10.140625" style="1" customWidth="1"/>
    <col min="14601" max="14601" width="11.42578125" style="1" customWidth="1"/>
    <col min="14602" max="14602" width="7.42578125" style="1" customWidth="1"/>
    <col min="14603" max="14603" width="10.42578125" style="1" customWidth="1"/>
    <col min="14604" max="14604" width="12" style="1" customWidth="1"/>
    <col min="14605" max="14605" width="7" style="1" customWidth="1"/>
    <col min="14606" max="14606" width="10.7109375" style="1" customWidth="1"/>
    <col min="14607" max="14607" width="10.85546875" style="1" customWidth="1"/>
    <col min="14608" max="14608" width="7.42578125" style="1" customWidth="1"/>
    <col min="14609" max="14609" width="10.140625" style="1" customWidth="1"/>
    <col min="14610" max="14845" width="11.42578125" style="1"/>
    <col min="14846" max="14846" width="0" style="1" hidden="1" customWidth="1"/>
    <col min="14847" max="14847" width="11" style="1" customWidth="1"/>
    <col min="14848" max="14848" width="11.140625" style="1" customWidth="1"/>
    <col min="14849" max="14849" width="7.28515625" style="1" customWidth="1"/>
    <col min="14850" max="14850" width="10.28515625" style="1" customWidth="1"/>
    <col min="14851" max="14851" width="11.140625" style="1" customWidth="1"/>
    <col min="14852" max="14852" width="7.28515625" style="1" customWidth="1"/>
    <col min="14853" max="14853" width="10.42578125" style="1" customWidth="1"/>
    <col min="14854" max="14854" width="10.7109375" style="1" customWidth="1"/>
    <col min="14855" max="14855" width="7.42578125" style="1" customWidth="1"/>
    <col min="14856" max="14856" width="10.140625" style="1" customWidth="1"/>
    <col min="14857" max="14857" width="11.42578125" style="1" customWidth="1"/>
    <col min="14858" max="14858" width="7.42578125" style="1" customWidth="1"/>
    <col min="14859" max="14859" width="10.42578125" style="1" customWidth="1"/>
    <col min="14860" max="14860" width="12" style="1" customWidth="1"/>
    <col min="14861" max="14861" width="7" style="1" customWidth="1"/>
    <col min="14862" max="14862" width="10.7109375" style="1" customWidth="1"/>
    <col min="14863" max="14863" width="10.85546875" style="1" customWidth="1"/>
    <col min="14864" max="14864" width="7.42578125" style="1" customWidth="1"/>
    <col min="14865" max="14865" width="10.140625" style="1" customWidth="1"/>
    <col min="14866" max="15101" width="11.42578125" style="1"/>
    <col min="15102" max="15102" width="0" style="1" hidden="1" customWidth="1"/>
    <col min="15103" max="15103" width="11" style="1" customWidth="1"/>
    <col min="15104" max="15104" width="11.140625" style="1" customWidth="1"/>
    <col min="15105" max="15105" width="7.28515625" style="1" customWidth="1"/>
    <col min="15106" max="15106" width="10.28515625" style="1" customWidth="1"/>
    <col min="15107" max="15107" width="11.140625" style="1" customWidth="1"/>
    <col min="15108" max="15108" width="7.28515625" style="1" customWidth="1"/>
    <col min="15109" max="15109" width="10.42578125" style="1" customWidth="1"/>
    <col min="15110" max="15110" width="10.7109375" style="1" customWidth="1"/>
    <col min="15111" max="15111" width="7.42578125" style="1" customWidth="1"/>
    <col min="15112" max="15112" width="10.140625" style="1" customWidth="1"/>
    <col min="15113" max="15113" width="11.42578125" style="1" customWidth="1"/>
    <col min="15114" max="15114" width="7.42578125" style="1" customWidth="1"/>
    <col min="15115" max="15115" width="10.42578125" style="1" customWidth="1"/>
    <col min="15116" max="15116" width="12" style="1" customWidth="1"/>
    <col min="15117" max="15117" width="7" style="1" customWidth="1"/>
    <col min="15118" max="15118" width="10.7109375" style="1" customWidth="1"/>
    <col min="15119" max="15119" width="10.85546875" style="1" customWidth="1"/>
    <col min="15120" max="15120" width="7.42578125" style="1" customWidth="1"/>
    <col min="15121" max="15121" width="10.140625" style="1" customWidth="1"/>
    <col min="15122" max="15357" width="11.42578125" style="1"/>
    <col min="15358" max="15358" width="0" style="1" hidden="1" customWidth="1"/>
    <col min="15359" max="15359" width="11" style="1" customWidth="1"/>
    <col min="15360" max="15360" width="11.140625" style="1" customWidth="1"/>
    <col min="15361" max="15361" width="7.28515625" style="1" customWidth="1"/>
    <col min="15362" max="15362" width="10.28515625" style="1" customWidth="1"/>
    <col min="15363" max="15363" width="11.140625" style="1" customWidth="1"/>
    <col min="15364" max="15364" width="7.28515625" style="1" customWidth="1"/>
    <col min="15365" max="15365" width="10.42578125" style="1" customWidth="1"/>
    <col min="15366" max="15366" width="10.7109375" style="1" customWidth="1"/>
    <col min="15367" max="15367" width="7.42578125" style="1" customWidth="1"/>
    <col min="15368" max="15368" width="10.140625" style="1" customWidth="1"/>
    <col min="15369" max="15369" width="11.42578125" style="1" customWidth="1"/>
    <col min="15370" max="15370" width="7.42578125" style="1" customWidth="1"/>
    <col min="15371" max="15371" width="10.42578125" style="1" customWidth="1"/>
    <col min="15372" max="15372" width="12" style="1" customWidth="1"/>
    <col min="15373" max="15373" width="7" style="1" customWidth="1"/>
    <col min="15374" max="15374" width="10.7109375" style="1" customWidth="1"/>
    <col min="15375" max="15375" width="10.85546875" style="1" customWidth="1"/>
    <col min="15376" max="15376" width="7.42578125" style="1" customWidth="1"/>
    <col min="15377" max="15377" width="10.140625" style="1" customWidth="1"/>
    <col min="15378" max="15613" width="11.42578125" style="1"/>
    <col min="15614" max="15614" width="0" style="1" hidden="1" customWidth="1"/>
    <col min="15615" max="15615" width="11" style="1" customWidth="1"/>
    <col min="15616" max="15616" width="11.140625" style="1" customWidth="1"/>
    <col min="15617" max="15617" width="7.28515625" style="1" customWidth="1"/>
    <col min="15618" max="15618" width="10.28515625" style="1" customWidth="1"/>
    <col min="15619" max="15619" width="11.140625" style="1" customWidth="1"/>
    <col min="15620" max="15620" width="7.28515625" style="1" customWidth="1"/>
    <col min="15621" max="15621" width="10.42578125" style="1" customWidth="1"/>
    <col min="15622" max="15622" width="10.7109375" style="1" customWidth="1"/>
    <col min="15623" max="15623" width="7.42578125" style="1" customWidth="1"/>
    <col min="15624" max="15624" width="10.140625" style="1" customWidth="1"/>
    <col min="15625" max="15625" width="11.42578125" style="1" customWidth="1"/>
    <col min="15626" max="15626" width="7.42578125" style="1" customWidth="1"/>
    <col min="15627" max="15627" width="10.42578125" style="1" customWidth="1"/>
    <col min="15628" max="15628" width="12" style="1" customWidth="1"/>
    <col min="15629" max="15629" width="7" style="1" customWidth="1"/>
    <col min="15630" max="15630" width="10.7109375" style="1" customWidth="1"/>
    <col min="15631" max="15631" width="10.85546875" style="1" customWidth="1"/>
    <col min="15632" max="15632" width="7.42578125" style="1" customWidth="1"/>
    <col min="15633" max="15633" width="10.140625" style="1" customWidth="1"/>
    <col min="15634" max="15869" width="11.42578125" style="1"/>
    <col min="15870" max="15870" width="0" style="1" hidden="1" customWidth="1"/>
    <col min="15871" max="15871" width="11" style="1" customWidth="1"/>
    <col min="15872" max="15872" width="11.140625" style="1" customWidth="1"/>
    <col min="15873" max="15873" width="7.28515625" style="1" customWidth="1"/>
    <col min="15874" max="15874" width="10.28515625" style="1" customWidth="1"/>
    <col min="15875" max="15875" width="11.140625" style="1" customWidth="1"/>
    <col min="15876" max="15876" width="7.28515625" style="1" customWidth="1"/>
    <col min="15877" max="15877" width="10.42578125" style="1" customWidth="1"/>
    <col min="15878" max="15878" width="10.7109375" style="1" customWidth="1"/>
    <col min="15879" max="15879" width="7.42578125" style="1" customWidth="1"/>
    <col min="15880" max="15880" width="10.140625" style="1" customWidth="1"/>
    <col min="15881" max="15881" width="11.42578125" style="1" customWidth="1"/>
    <col min="15882" max="15882" width="7.42578125" style="1" customWidth="1"/>
    <col min="15883" max="15883" width="10.42578125" style="1" customWidth="1"/>
    <col min="15884" max="15884" width="12" style="1" customWidth="1"/>
    <col min="15885" max="15885" width="7" style="1" customWidth="1"/>
    <col min="15886" max="15886" width="10.7109375" style="1" customWidth="1"/>
    <col min="15887" max="15887" width="10.85546875" style="1" customWidth="1"/>
    <col min="15888" max="15888" width="7.42578125" style="1" customWidth="1"/>
    <col min="15889" max="15889" width="10.140625" style="1" customWidth="1"/>
    <col min="15890" max="16125" width="11.42578125" style="1"/>
    <col min="16126" max="16126" width="0" style="1" hidden="1" customWidth="1"/>
    <col min="16127" max="16127" width="11" style="1" customWidth="1"/>
    <col min="16128" max="16128" width="11.140625" style="1" customWidth="1"/>
    <col min="16129" max="16129" width="7.28515625" style="1" customWidth="1"/>
    <col min="16130" max="16130" width="10.28515625" style="1" customWidth="1"/>
    <col min="16131" max="16131" width="11.140625" style="1" customWidth="1"/>
    <col min="16132" max="16132" width="7.28515625" style="1" customWidth="1"/>
    <col min="16133" max="16133" width="10.42578125" style="1" customWidth="1"/>
    <col min="16134" max="16134" width="10.7109375" style="1" customWidth="1"/>
    <col min="16135" max="16135" width="7.42578125" style="1" customWidth="1"/>
    <col min="16136" max="16136" width="10.140625" style="1" customWidth="1"/>
    <col min="16137" max="16137" width="11.42578125" style="1" customWidth="1"/>
    <col min="16138" max="16138" width="7.42578125" style="1" customWidth="1"/>
    <col min="16139" max="16139" width="10.42578125" style="1" customWidth="1"/>
    <col min="16140" max="16140" width="12" style="1" customWidth="1"/>
    <col min="16141" max="16141" width="7" style="1" customWidth="1"/>
    <col min="16142" max="16142" width="10.7109375" style="1" customWidth="1"/>
    <col min="16143" max="16143" width="10.85546875" style="1" customWidth="1"/>
    <col min="16144" max="16144" width="7.42578125" style="1" customWidth="1"/>
    <col min="16145" max="16145" width="10.140625" style="1" customWidth="1"/>
    <col min="16146" max="16384" width="11.42578125" style="1"/>
  </cols>
  <sheetData>
    <row r="1" spans="2:24" ht="28.5" customHeight="1">
      <c r="B1" s="2210"/>
      <c r="C1" s="2198"/>
      <c r="D1" s="2198"/>
      <c r="E1" s="2198"/>
      <c r="F1" s="2216" t="s">
        <v>1313</v>
      </c>
      <c r="G1" s="2216"/>
      <c r="H1" s="2216"/>
      <c r="I1" s="2216"/>
      <c r="J1" s="2216"/>
      <c r="K1" s="2216"/>
      <c r="L1" s="2216"/>
      <c r="M1" s="2216"/>
      <c r="N1" s="2216"/>
      <c r="O1" s="2216"/>
      <c r="P1" s="2216"/>
      <c r="Q1" s="2216"/>
      <c r="R1" s="2216"/>
      <c r="S1" s="2216"/>
      <c r="T1" s="2200"/>
      <c r="U1" s="2198"/>
    </row>
    <row r="2" spans="2:24" ht="7.5" hidden="1" customHeight="1" thickBot="1">
      <c r="C2" s="2559"/>
      <c r="D2" s="2559"/>
      <c r="E2" s="2559"/>
      <c r="F2" s="2"/>
      <c r="G2" s="2"/>
      <c r="H2" s="2"/>
    </row>
    <row r="3" spans="2:24" ht="3.75" customHeight="1" thickBot="1">
      <c r="B3" s="1248"/>
      <c r="C3" s="1249"/>
      <c r="D3" s="1249"/>
      <c r="E3" s="1250"/>
      <c r="F3" s="1250"/>
      <c r="G3" s="1250"/>
      <c r="H3" s="1250"/>
      <c r="I3" s="1248"/>
      <c r="J3" s="1248"/>
      <c r="K3" s="1248"/>
      <c r="L3" s="1248"/>
      <c r="M3" s="1248"/>
      <c r="N3" s="1248"/>
      <c r="O3" s="1248"/>
      <c r="P3" s="1248"/>
      <c r="Q3" s="1248"/>
      <c r="R3" s="1248"/>
      <c r="S3" s="1248"/>
      <c r="T3" s="1248"/>
    </row>
    <row r="4" spans="2:24" ht="18" customHeight="1" thickTop="1" thickBot="1">
      <c r="B4" s="2560" t="s">
        <v>37</v>
      </c>
      <c r="C4" s="2563">
        <v>2007</v>
      </c>
      <c r="D4" s="2564"/>
      <c r="E4" s="2564"/>
      <c r="F4" s="2557">
        <v>2010</v>
      </c>
      <c r="G4" s="2557"/>
      <c r="H4" s="2558"/>
      <c r="I4" s="2556">
        <v>2011</v>
      </c>
      <c r="J4" s="2557"/>
      <c r="K4" s="2558"/>
      <c r="L4" s="2556">
        <v>2012</v>
      </c>
      <c r="M4" s="2557"/>
      <c r="N4" s="2558"/>
      <c r="O4" s="2556">
        <v>2013</v>
      </c>
      <c r="P4" s="2557"/>
      <c r="Q4" s="2558"/>
      <c r="R4" s="2556">
        <v>2014</v>
      </c>
      <c r="S4" s="2557"/>
      <c r="T4" s="2558"/>
      <c r="V4" s="1220"/>
    </row>
    <row r="5" spans="2:24" ht="16.5" customHeight="1">
      <c r="B5" s="2561"/>
      <c r="C5" s="3" t="s">
        <v>38</v>
      </c>
      <c r="D5" s="3" t="s">
        <v>39</v>
      </c>
      <c r="E5" s="3" t="s">
        <v>40</v>
      </c>
      <c r="F5" s="1232" t="s">
        <v>38</v>
      </c>
      <c r="G5" s="5" t="s">
        <v>39</v>
      </c>
      <c r="H5" s="1251" t="s">
        <v>40</v>
      </c>
      <c r="I5" s="1232" t="s">
        <v>38</v>
      </c>
      <c r="J5" s="5" t="s">
        <v>39</v>
      </c>
      <c r="K5" s="1251" t="s">
        <v>40</v>
      </c>
      <c r="L5" s="1232" t="s">
        <v>38</v>
      </c>
      <c r="M5" s="5" t="s">
        <v>39</v>
      </c>
      <c r="N5" s="1251" t="s">
        <v>40</v>
      </c>
      <c r="O5" s="1232" t="s">
        <v>38</v>
      </c>
      <c r="P5" s="5" t="s">
        <v>39</v>
      </c>
      <c r="Q5" s="1251" t="s">
        <v>40</v>
      </c>
      <c r="R5" s="1232" t="s">
        <v>38</v>
      </c>
      <c r="S5" s="5" t="s">
        <v>39</v>
      </c>
      <c r="T5" s="1251" t="s">
        <v>40</v>
      </c>
    </row>
    <row r="6" spans="2:24" ht="13.5" thickBot="1">
      <c r="B6" s="2562"/>
      <c r="C6" s="4" t="s">
        <v>41</v>
      </c>
      <c r="D6" s="4" t="s">
        <v>42</v>
      </c>
      <c r="E6" s="4" t="s">
        <v>41</v>
      </c>
      <c r="F6" s="1259" t="s">
        <v>41</v>
      </c>
      <c r="G6" s="1257" t="s">
        <v>42</v>
      </c>
      <c r="H6" s="1258" t="s">
        <v>41</v>
      </c>
      <c r="I6" s="1259" t="s">
        <v>41</v>
      </c>
      <c r="J6" s="1257" t="s">
        <v>42</v>
      </c>
      <c r="K6" s="1258" t="s">
        <v>41</v>
      </c>
      <c r="L6" s="1259" t="s">
        <v>41</v>
      </c>
      <c r="M6" s="1257" t="s">
        <v>42</v>
      </c>
      <c r="N6" s="1258" t="s">
        <v>41</v>
      </c>
      <c r="O6" s="1259" t="s">
        <v>41</v>
      </c>
      <c r="P6" s="1257" t="s">
        <v>42</v>
      </c>
      <c r="Q6" s="1258" t="s">
        <v>41</v>
      </c>
      <c r="R6" s="1259" t="s">
        <v>41</v>
      </c>
      <c r="S6" s="1257" t="s">
        <v>42</v>
      </c>
      <c r="T6" s="1258" t="s">
        <v>41</v>
      </c>
      <c r="U6" s="2554">
        <v>2014</v>
      </c>
      <c r="V6" s="2555"/>
      <c r="W6" s="1">
        <v>2010</v>
      </c>
    </row>
    <row r="7" spans="2:24" ht="21.95" customHeight="1" thickTop="1" thickBot="1">
      <c r="B7" s="2077" t="s">
        <v>43</v>
      </c>
      <c r="C7" s="6">
        <v>86531.1</v>
      </c>
      <c r="D7" s="7">
        <v>167807</v>
      </c>
      <c r="E7" s="8">
        <v>0.51600000000000001</v>
      </c>
      <c r="F7" s="1252">
        <v>104460.9</v>
      </c>
      <c r="G7" s="1253">
        <v>196787</v>
      </c>
      <c r="H7" s="1254" t="s">
        <v>44</v>
      </c>
      <c r="I7" s="1252">
        <v>99097</v>
      </c>
      <c r="J7" s="1253">
        <v>181402</v>
      </c>
      <c r="K7" s="1235" t="s">
        <v>45</v>
      </c>
      <c r="L7" s="1234">
        <v>98257.7</v>
      </c>
      <c r="M7" s="1255">
        <v>173874</v>
      </c>
      <c r="N7" s="1235">
        <f>L7/M7</f>
        <v>0.56510864189010435</v>
      </c>
      <c r="O7" s="1252">
        <v>95424.8</v>
      </c>
      <c r="P7" s="1255">
        <v>154814</v>
      </c>
      <c r="Q7" s="1256">
        <f t="shared" ref="Q7:Q31" si="0">O7/P7</f>
        <v>0.61638353120518818</v>
      </c>
      <c r="R7" s="1252">
        <v>90046.9</v>
      </c>
      <c r="S7" s="1255">
        <v>151605</v>
      </c>
      <c r="T7" s="1256">
        <f>R7/S7</f>
        <v>0.59395732330727879</v>
      </c>
      <c r="U7" s="2355">
        <f>R7/$R$31</f>
        <v>0.15599541058002317</v>
      </c>
      <c r="W7" s="1760">
        <f>F7/$F$31</f>
        <v>0.18867746293673957</v>
      </c>
      <c r="X7" s="1289"/>
    </row>
    <row r="8" spans="2:24" ht="21.95" customHeight="1" thickBot="1">
      <c r="B8" s="2078" t="s">
        <v>46</v>
      </c>
      <c r="C8" s="6">
        <v>15007.6</v>
      </c>
      <c r="D8" s="7">
        <v>29229</v>
      </c>
      <c r="E8" s="8">
        <f t="shared" ref="E8:E31" si="1">C8/D8</f>
        <v>0.51344897191145777</v>
      </c>
      <c r="F8" s="1228">
        <v>18272.099999999999</v>
      </c>
      <c r="G8" s="1221">
        <v>33363</v>
      </c>
      <c r="H8" s="1229" t="s">
        <v>47</v>
      </c>
      <c r="I8" s="1228" t="s">
        <v>48</v>
      </c>
      <c r="J8" s="1221">
        <v>29442</v>
      </c>
      <c r="K8" s="1230" t="s">
        <v>49</v>
      </c>
      <c r="L8" s="1231">
        <v>18468.2</v>
      </c>
      <c r="M8" s="1222">
        <v>31312</v>
      </c>
      <c r="N8" s="1230">
        <f t="shared" ref="N8:N31" si="2">L8/M8</f>
        <v>0.58981221257026062</v>
      </c>
      <c r="O8" s="1233">
        <v>20298.7</v>
      </c>
      <c r="P8" s="1226">
        <v>33039</v>
      </c>
      <c r="Q8" s="1236">
        <f t="shared" si="0"/>
        <v>0.61438602863282787</v>
      </c>
      <c r="R8" s="1233">
        <v>22498.6</v>
      </c>
      <c r="S8" s="1226">
        <v>37507</v>
      </c>
      <c r="T8" s="1256">
        <f t="shared" ref="T8:T31" si="3">R8/S8</f>
        <v>0.59985069453701967</v>
      </c>
      <c r="U8" s="2355">
        <f t="shared" ref="U8:U31" si="4">R8/$R$31</f>
        <v>3.897611516305069E-2</v>
      </c>
      <c r="W8" s="1760">
        <f t="shared" ref="W8:W31" si="5">F8/$F$31</f>
        <v>3.3003099442244888E-2</v>
      </c>
      <c r="X8" s="1288"/>
    </row>
    <row r="9" spans="2:24" ht="21.95" customHeight="1" thickBot="1">
      <c r="B9" s="2078" t="s">
        <v>50</v>
      </c>
      <c r="C9" s="6">
        <v>28860.2</v>
      </c>
      <c r="D9" s="7">
        <v>56047</v>
      </c>
      <c r="E9" s="8">
        <f t="shared" si="1"/>
        <v>0.51492854211643801</v>
      </c>
      <c r="F9" s="1228">
        <v>33454.6</v>
      </c>
      <c r="G9" s="1221">
        <v>66666</v>
      </c>
      <c r="H9" s="1229" t="s">
        <v>51</v>
      </c>
      <c r="I9" s="1228" t="s">
        <v>52</v>
      </c>
      <c r="J9" s="1221">
        <v>59816</v>
      </c>
      <c r="K9" s="1230" t="s">
        <v>53</v>
      </c>
      <c r="L9" s="1231">
        <v>32262</v>
      </c>
      <c r="M9" s="1221">
        <v>60446</v>
      </c>
      <c r="N9" s="1230">
        <f t="shared" si="2"/>
        <v>0.53373258776428545</v>
      </c>
      <c r="O9" s="1231">
        <v>29084.1</v>
      </c>
      <c r="P9" s="1222">
        <v>54220</v>
      </c>
      <c r="Q9" s="1236">
        <f t="shared" si="0"/>
        <v>0.53640907414238281</v>
      </c>
      <c r="R9" s="1231">
        <v>30625.3</v>
      </c>
      <c r="S9" s="1222">
        <v>56365</v>
      </c>
      <c r="T9" s="1256">
        <f t="shared" si="3"/>
        <v>0.54333895147698041</v>
      </c>
      <c r="U9" s="2355">
        <f t="shared" si="4"/>
        <v>5.3054644275776108E-2</v>
      </c>
      <c r="W9" s="1760">
        <f t="shared" si="5"/>
        <v>6.0425757882264543E-2</v>
      </c>
      <c r="X9" s="1289"/>
    </row>
    <row r="10" spans="2:24" ht="21.95" customHeight="1" thickBot="1">
      <c r="B10" s="2078" t="s">
        <v>54</v>
      </c>
      <c r="C10" s="6">
        <v>12827.7</v>
      </c>
      <c r="D10" s="7">
        <v>24674</v>
      </c>
      <c r="E10" s="8">
        <f t="shared" si="1"/>
        <v>0.51988733079354787</v>
      </c>
      <c r="F10" s="1228">
        <v>14515.7</v>
      </c>
      <c r="G10" s="1221">
        <v>28438</v>
      </c>
      <c r="H10" s="1229" t="s">
        <v>55</v>
      </c>
      <c r="I10" s="1228" t="s">
        <v>56</v>
      </c>
      <c r="J10" s="1221">
        <v>27531</v>
      </c>
      <c r="K10" s="1230" t="s">
        <v>57</v>
      </c>
      <c r="L10" s="1228">
        <v>15782.200000000003</v>
      </c>
      <c r="M10" s="1221">
        <v>29158</v>
      </c>
      <c r="N10" s="1230">
        <f t="shared" si="2"/>
        <v>0.54126483297894246</v>
      </c>
      <c r="O10" s="1231">
        <v>15576.7</v>
      </c>
      <c r="P10" s="1227">
        <v>27066</v>
      </c>
      <c r="Q10" s="1236">
        <f t="shared" si="0"/>
        <v>0.57550801743885316</v>
      </c>
      <c r="R10" s="1231">
        <v>16761.5</v>
      </c>
      <c r="S10" s="1227">
        <v>28611</v>
      </c>
      <c r="T10" s="1256">
        <f t="shared" si="3"/>
        <v>0.58584111006256334</v>
      </c>
      <c r="U10" s="2355">
        <f t="shared" si="4"/>
        <v>2.9037280288794601E-2</v>
      </c>
      <c r="V10" s="2356">
        <f>U7+U8+U9+U10</f>
        <v>0.27706345030764457</v>
      </c>
      <c r="W10" s="1760">
        <f t="shared" si="5"/>
        <v>2.6218283096841315E-2</v>
      </c>
      <c r="X10" s="2356">
        <f>W7+W8+W9+W10</f>
        <v>0.30832460335809031</v>
      </c>
    </row>
    <row r="11" spans="2:24" ht="21.95" customHeight="1" thickBot="1">
      <c r="B11" s="2078" t="s">
        <v>58</v>
      </c>
      <c r="C11" s="6">
        <v>30695.3</v>
      </c>
      <c r="D11" s="7">
        <v>60304</v>
      </c>
      <c r="E11" s="8">
        <f t="shared" si="1"/>
        <v>0.50900935261342528</v>
      </c>
      <c r="F11" s="1228">
        <v>33049</v>
      </c>
      <c r="G11" s="1221">
        <v>65279</v>
      </c>
      <c r="H11" s="1229" t="s">
        <v>59</v>
      </c>
      <c r="I11" s="1228" t="s">
        <v>60</v>
      </c>
      <c r="J11" s="1221">
        <v>56485</v>
      </c>
      <c r="K11" s="1230" t="s">
        <v>61</v>
      </c>
      <c r="L11" s="1228">
        <v>31539.899999999998</v>
      </c>
      <c r="M11" s="1221">
        <v>57923</v>
      </c>
      <c r="N11" s="1230">
        <f t="shared" si="2"/>
        <v>0.54451426894325217</v>
      </c>
      <c r="O11" s="1231">
        <v>31328.3</v>
      </c>
      <c r="P11" s="1223">
        <v>57186</v>
      </c>
      <c r="Q11" s="1236">
        <f t="shared" si="0"/>
        <v>0.54783163711397898</v>
      </c>
      <c r="R11" s="1231">
        <v>32703.9</v>
      </c>
      <c r="S11" s="1223">
        <v>59170</v>
      </c>
      <c r="T11" s="1256">
        <f t="shared" si="3"/>
        <v>0.55271083319249625</v>
      </c>
      <c r="U11" s="2355">
        <f t="shared" si="4"/>
        <v>5.665556846563314E-2</v>
      </c>
      <c r="W11" s="1760">
        <f t="shared" si="5"/>
        <v>5.9693162442562786E-2</v>
      </c>
      <c r="X11" s="1289"/>
    </row>
    <row r="12" spans="2:24" ht="21.95" customHeight="1" thickBot="1">
      <c r="B12" s="2078" t="s">
        <v>62</v>
      </c>
      <c r="C12" s="6">
        <v>5812.1</v>
      </c>
      <c r="D12" s="7">
        <v>7406</v>
      </c>
      <c r="E12" s="8">
        <f t="shared" si="1"/>
        <v>0.7847826086956522</v>
      </c>
      <c r="F12" s="1228">
        <v>5217.3</v>
      </c>
      <c r="G12" s="1221">
        <v>8434</v>
      </c>
      <c r="H12" s="1229" t="s">
        <v>63</v>
      </c>
      <c r="I12" s="1228" t="s">
        <v>64</v>
      </c>
      <c r="J12" s="1221">
        <v>7523</v>
      </c>
      <c r="K12" s="1230" t="s">
        <v>65</v>
      </c>
      <c r="L12" s="1228">
        <v>4815.9000000000005</v>
      </c>
      <c r="M12" s="1221">
        <v>7793</v>
      </c>
      <c r="N12" s="1230">
        <f t="shared" si="2"/>
        <v>0.6179776722699859</v>
      </c>
      <c r="O12" s="1231">
        <v>4670.3999999999996</v>
      </c>
      <c r="P12" s="1224">
        <v>6994</v>
      </c>
      <c r="Q12" s="1236">
        <f t="shared" si="0"/>
        <v>0.66777237632256214</v>
      </c>
      <c r="R12" s="1231">
        <v>4540.2</v>
      </c>
      <c r="S12" s="1224">
        <v>6956</v>
      </c>
      <c r="T12" s="1256">
        <f t="shared" si="3"/>
        <v>0.6527027027027027</v>
      </c>
      <c r="U12" s="1760">
        <f t="shared" si="4"/>
        <v>7.865349757908615E-3</v>
      </c>
      <c r="W12" s="1760">
        <f t="shared" si="5"/>
        <v>9.4234965176429788E-3</v>
      </c>
      <c r="X12" s="1289"/>
    </row>
    <row r="13" spans="2:24" ht="21.95" customHeight="1" thickBot="1">
      <c r="B13" s="2078" t="s">
        <v>66</v>
      </c>
      <c r="C13" s="6">
        <v>32017.8</v>
      </c>
      <c r="D13" s="7">
        <v>58097</v>
      </c>
      <c r="E13" s="8">
        <f t="shared" si="1"/>
        <v>0.55110935160163177</v>
      </c>
      <c r="F13" s="1228">
        <v>37227.300000000003</v>
      </c>
      <c r="G13" s="1221">
        <v>69119</v>
      </c>
      <c r="H13" s="1230" t="s">
        <v>67</v>
      </c>
      <c r="I13" s="1228" t="s">
        <v>68</v>
      </c>
      <c r="J13" s="1221">
        <v>63428</v>
      </c>
      <c r="K13" s="1230" t="s">
        <v>69</v>
      </c>
      <c r="L13" s="1228">
        <v>40297.500000000007</v>
      </c>
      <c r="M13" s="1221">
        <v>68879</v>
      </c>
      <c r="N13" s="1230">
        <f t="shared" si="2"/>
        <v>0.58504769233002818</v>
      </c>
      <c r="O13" s="1234">
        <v>40390.199999999997</v>
      </c>
      <c r="P13" s="1225">
        <v>65812</v>
      </c>
      <c r="Q13" s="1236">
        <f t="shared" si="0"/>
        <v>0.61372090196316775</v>
      </c>
      <c r="R13" s="1234">
        <v>40090</v>
      </c>
      <c r="S13" s="1225">
        <v>65122</v>
      </c>
      <c r="T13" s="1256">
        <f t="shared" si="3"/>
        <v>0.61561377107582693</v>
      </c>
      <c r="U13" s="2355">
        <f t="shared" si="4"/>
        <v>6.9451097263238712E-2</v>
      </c>
      <c r="W13" s="1760">
        <f t="shared" si="5"/>
        <v>6.7240015316591059E-2</v>
      </c>
      <c r="X13" s="1289"/>
    </row>
    <row r="14" spans="2:24" ht="21.95" customHeight="1" thickBot="1">
      <c r="B14" s="2078" t="s">
        <v>70</v>
      </c>
      <c r="C14" s="6">
        <v>12125</v>
      </c>
      <c r="D14" s="7">
        <v>26245</v>
      </c>
      <c r="E14" s="8">
        <f t="shared" si="1"/>
        <v>0.46199276052581445</v>
      </c>
      <c r="F14" s="1228">
        <v>14069.8</v>
      </c>
      <c r="G14" s="1221">
        <v>30181</v>
      </c>
      <c r="H14" s="1229" t="s">
        <v>71</v>
      </c>
      <c r="I14" s="1228" t="s">
        <v>72</v>
      </c>
      <c r="J14" s="1221">
        <v>28133</v>
      </c>
      <c r="K14" s="1230" t="s">
        <v>73</v>
      </c>
      <c r="L14" s="1231">
        <v>14334.5</v>
      </c>
      <c r="M14" s="1221">
        <v>28232</v>
      </c>
      <c r="N14" s="1230">
        <f t="shared" si="2"/>
        <v>0.50773944460187026</v>
      </c>
      <c r="O14" s="1234">
        <v>14563.2</v>
      </c>
      <c r="P14" s="1225">
        <v>27836</v>
      </c>
      <c r="Q14" s="1236">
        <f t="shared" si="0"/>
        <v>0.52317861761747375</v>
      </c>
      <c r="R14" s="1234">
        <v>15228.5</v>
      </c>
      <c r="S14" s="1225">
        <v>29682</v>
      </c>
      <c r="T14" s="1256">
        <f t="shared" si="3"/>
        <v>0.51305505019877362</v>
      </c>
      <c r="U14" s="1760">
        <f t="shared" si="4"/>
        <v>2.6381542396438779E-2</v>
      </c>
      <c r="W14" s="1760">
        <f t="shared" si="5"/>
        <v>2.5412897725630726E-2</v>
      </c>
      <c r="X14" s="1289"/>
    </row>
    <row r="15" spans="2:24" ht="21.95" customHeight="1" thickBot="1">
      <c r="B15" s="2078" t="s">
        <v>74</v>
      </c>
      <c r="C15" s="6">
        <v>19184.400000000001</v>
      </c>
      <c r="D15" s="7">
        <v>40794</v>
      </c>
      <c r="E15" s="8">
        <f t="shared" si="1"/>
        <v>0.47027504044712459</v>
      </c>
      <c r="F15" s="1228">
        <v>22027.3</v>
      </c>
      <c r="G15" s="1221">
        <v>46112</v>
      </c>
      <c r="H15" s="1229" t="s">
        <v>75</v>
      </c>
      <c r="I15" s="1228" t="s">
        <v>76</v>
      </c>
      <c r="J15" s="1221">
        <v>41480</v>
      </c>
      <c r="K15" s="1230" t="s">
        <v>77</v>
      </c>
      <c r="L15" s="1228">
        <v>21376.2</v>
      </c>
      <c r="M15" s="1221">
        <v>40646</v>
      </c>
      <c r="N15" s="1235">
        <f t="shared" si="2"/>
        <v>0.52591152880972303</v>
      </c>
      <c r="O15" s="1234">
        <v>21087.3</v>
      </c>
      <c r="P15" s="1225">
        <v>38195</v>
      </c>
      <c r="Q15" s="1236">
        <f t="shared" si="0"/>
        <v>0.55209582406074087</v>
      </c>
      <c r="R15" s="1234">
        <v>22146</v>
      </c>
      <c r="S15" s="1225">
        <v>40736</v>
      </c>
      <c r="T15" s="1256">
        <f t="shared" si="3"/>
        <v>0.54364689709348002</v>
      </c>
      <c r="U15" s="1760">
        <f t="shared" si="4"/>
        <v>3.836527812401308E-2</v>
      </c>
      <c r="W15" s="1760">
        <f t="shared" si="5"/>
        <v>3.9785748345519172E-2</v>
      </c>
      <c r="X15" s="1289"/>
    </row>
    <row r="16" spans="2:24" ht="21.95" customHeight="1" thickBot="1">
      <c r="B16" s="2078" t="s">
        <v>78</v>
      </c>
      <c r="C16" s="6">
        <v>7633.2</v>
      </c>
      <c r="D16" s="7">
        <v>16027</v>
      </c>
      <c r="E16" s="8">
        <f t="shared" si="1"/>
        <v>0.47627129219442188</v>
      </c>
      <c r="F16" s="1228">
        <v>9135.9</v>
      </c>
      <c r="G16" s="1221">
        <v>18450</v>
      </c>
      <c r="H16" s="1229" t="s">
        <v>79</v>
      </c>
      <c r="I16" s="1228" t="s">
        <v>80</v>
      </c>
      <c r="J16" s="1221">
        <v>16502</v>
      </c>
      <c r="K16" s="1230" t="s">
        <v>81</v>
      </c>
      <c r="L16" s="1228">
        <v>9614.4999999999982</v>
      </c>
      <c r="M16" s="1221">
        <v>17334</v>
      </c>
      <c r="N16" s="1230">
        <f t="shared" si="2"/>
        <v>0.55466135917849302</v>
      </c>
      <c r="O16" s="1234">
        <v>9801</v>
      </c>
      <c r="P16" s="1225">
        <v>17410</v>
      </c>
      <c r="Q16" s="1236">
        <f t="shared" si="0"/>
        <v>0.56295232624928204</v>
      </c>
      <c r="R16" s="1234">
        <v>9838.2000000000007</v>
      </c>
      <c r="S16" s="1225">
        <v>17212</v>
      </c>
      <c r="T16" s="1256">
        <f t="shared" si="3"/>
        <v>0.57158958865907505</v>
      </c>
      <c r="U16" s="1760">
        <f t="shared" si="4"/>
        <v>1.704349675967062E-2</v>
      </c>
      <c r="W16" s="1760">
        <f t="shared" si="5"/>
        <v>1.6501278790856284E-2</v>
      </c>
      <c r="X16" s="1289"/>
    </row>
    <row r="17" spans="2:24" ht="21.95" customHeight="1" thickBot="1">
      <c r="B17" s="2078" t="s">
        <v>82</v>
      </c>
      <c r="C17" s="6">
        <v>7127.4</v>
      </c>
      <c r="D17" s="7">
        <v>13159</v>
      </c>
      <c r="E17" s="8">
        <f t="shared" si="1"/>
        <v>0.54163690250018992</v>
      </c>
      <c r="F17" s="1228">
        <v>7719.5</v>
      </c>
      <c r="G17" s="1221">
        <v>14733</v>
      </c>
      <c r="H17" s="1229" t="s">
        <v>83</v>
      </c>
      <c r="I17" s="1228" t="s">
        <v>84</v>
      </c>
      <c r="J17" s="1221">
        <v>13039</v>
      </c>
      <c r="K17" s="1230" t="s">
        <v>85</v>
      </c>
      <c r="L17" s="1228">
        <v>8209.7999999999993</v>
      </c>
      <c r="M17" s="1221">
        <v>13703</v>
      </c>
      <c r="N17" s="1230">
        <f t="shared" si="2"/>
        <v>0.59912427935488577</v>
      </c>
      <c r="O17" s="1234">
        <v>7804.5</v>
      </c>
      <c r="P17" s="1225">
        <v>13065</v>
      </c>
      <c r="Q17" s="1236">
        <f t="shared" si="0"/>
        <v>0.59735935706084964</v>
      </c>
      <c r="R17" s="1234">
        <v>8009.2</v>
      </c>
      <c r="S17" s="1225">
        <v>13641</v>
      </c>
      <c r="T17" s="1256">
        <f t="shared" si="3"/>
        <v>0.58714170515358111</v>
      </c>
      <c r="U17" s="1760">
        <f t="shared" si="4"/>
        <v>1.3874974512365464E-2</v>
      </c>
      <c r="W17" s="1760">
        <f t="shared" si="5"/>
        <v>1.3942974597578244E-2</v>
      </c>
      <c r="X17" s="1289"/>
    </row>
    <row r="18" spans="2:24" ht="21.95" customHeight="1" thickBot="1">
      <c r="B18" s="2078" t="s">
        <v>86</v>
      </c>
      <c r="C18" s="6">
        <v>31725</v>
      </c>
      <c r="D18" s="7">
        <v>63311</v>
      </c>
      <c r="E18" s="8">
        <f t="shared" si="1"/>
        <v>0.50109775552431646</v>
      </c>
      <c r="F18" s="1228">
        <v>34550.9</v>
      </c>
      <c r="G18" s="1221">
        <v>80396</v>
      </c>
      <c r="H18" s="1230" t="s">
        <v>87</v>
      </c>
      <c r="I18" s="1228" t="s">
        <v>88</v>
      </c>
      <c r="J18" s="1221">
        <v>79003</v>
      </c>
      <c r="K18" s="1230" t="s">
        <v>81</v>
      </c>
      <c r="L18" s="1228">
        <v>42731.5</v>
      </c>
      <c r="M18" s="1221">
        <v>82695</v>
      </c>
      <c r="N18" s="1230">
        <f t="shared" si="2"/>
        <v>0.5167361992865348</v>
      </c>
      <c r="O18" s="1234">
        <v>41745.300000000003</v>
      </c>
      <c r="P18" s="1225">
        <v>77800</v>
      </c>
      <c r="Q18" s="1236">
        <f t="shared" si="0"/>
        <v>0.53657197943444734</v>
      </c>
      <c r="R18" s="1234">
        <v>41803</v>
      </c>
      <c r="S18" s="1225">
        <v>75687</v>
      </c>
      <c r="T18" s="1256">
        <f t="shared" si="3"/>
        <v>0.55231413584895683</v>
      </c>
      <c r="U18" s="2355">
        <f t="shared" si="4"/>
        <v>7.2418663479550199E-2</v>
      </c>
      <c r="W18" s="1760">
        <f t="shared" si="5"/>
        <v>6.2405896887553103E-2</v>
      </c>
      <c r="X18" s="1289"/>
    </row>
    <row r="19" spans="2:24" ht="21.95" customHeight="1" thickBot="1">
      <c r="B19" s="2078" t="s">
        <v>89</v>
      </c>
      <c r="C19" s="6">
        <v>23205.200000000001</v>
      </c>
      <c r="D19" s="7">
        <v>38670</v>
      </c>
      <c r="E19" s="8">
        <f t="shared" si="1"/>
        <v>0.60008275148694079</v>
      </c>
      <c r="F19" s="1228">
        <v>22986.9</v>
      </c>
      <c r="G19" s="1221">
        <v>45536</v>
      </c>
      <c r="H19" s="1230" t="s">
        <v>90</v>
      </c>
      <c r="I19" s="1228" t="s">
        <v>91</v>
      </c>
      <c r="J19" s="1221">
        <v>43179</v>
      </c>
      <c r="K19" s="1230" t="s">
        <v>92</v>
      </c>
      <c r="L19" s="1228">
        <v>26893.199999999997</v>
      </c>
      <c r="M19" s="1221">
        <v>46012</v>
      </c>
      <c r="N19" s="1230">
        <f t="shared" si="2"/>
        <v>0.58448230896287923</v>
      </c>
      <c r="O19" s="1234">
        <v>25988.799999999999</v>
      </c>
      <c r="P19" s="1225">
        <v>42930</v>
      </c>
      <c r="Q19" s="1236">
        <f t="shared" si="0"/>
        <v>0.60537619380386676</v>
      </c>
      <c r="R19" s="1234">
        <v>26182.400000000001</v>
      </c>
      <c r="S19" s="1225">
        <v>44411</v>
      </c>
      <c r="T19" s="1256">
        <f t="shared" si="3"/>
        <v>0.58954763459503279</v>
      </c>
      <c r="U19" s="2355">
        <f t="shared" si="4"/>
        <v>4.5357855050761314E-2</v>
      </c>
      <c r="W19" s="1760">
        <f t="shared" si="5"/>
        <v>4.1518979568245531E-2</v>
      </c>
      <c r="X19" s="1289"/>
    </row>
    <row r="20" spans="2:24" ht="21.95" customHeight="1" thickBot="1">
      <c r="B20" s="2078" t="s">
        <v>93</v>
      </c>
      <c r="C20" s="6">
        <v>27733</v>
      </c>
      <c r="D20" s="7">
        <v>45996</v>
      </c>
      <c r="E20" s="8">
        <f t="shared" si="1"/>
        <v>0.60294373423775982</v>
      </c>
      <c r="F20" s="1228">
        <v>28521.5</v>
      </c>
      <c r="G20" s="1221">
        <v>51382</v>
      </c>
      <c r="H20" s="1230" t="s">
        <v>94</v>
      </c>
      <c r="I20" s="1228" t="s">
        <v>95</v>
      </c>
      <c r="J20" s="1221">
        <v>45135</v>
      </c>
      <c r="K20" s="1230" t="s">
        <v>96</v>
      </c>
      <c r="L20" s="1228">
        <v>29920.600000000002</v>
      </c>
      <c r="M20" s="1221">
        <v>49215</v>
      </c>
      <c r="N20" s="1230">
        <f t="shared" si="2"/>
        <v>0.6079569237021234</v>
      </c>
      <c r="O20" s="1234">
        <v>30574.1</v>
      </c>
      <c r="P20" s="1225">
        <v>51025</v>
      </c>
      <c r="Q20" s="1236">
        <f t="shared" si="0"/>
        <v>0.59919843214110724</v>
      </c>
      <c r="R20" s="1234">
        <v>32439.5</v>
      </c>
      <c r="S20" s="1225">
        <v>54989</v>
      </c>
      <c r="T20" s="1256">
        <f t="shared" si="3"/>
        <v>0.58992707632435581</v>
      </c>
      <c r="U20" s="2355">
        <f t="shared" si="4"/>
        <v>5.6197527305333797E-2</v>
      </c>
      <c r="W20" s="1760">
        <f t="shared" si="5"/>
        <v>5.1515583908909632E-2</v>
      </c>
      <c r="X20" s="1289"/>
    </row>
    <row r="21" spans="2:24" ht="21.95" customHeight="1" thickBot="1">
      <c r="B21" s="2078" t="s">
        <v>97</v>
      </c>
      <c r="C21" s="6">
        <v>21031.1</v>
      </c>
      <c r="D21" s="7">
        <v>37891</v>
      </c>
      <c r="E21" s="8">
        <f t="shared" si="1"/>
        <v>0.55504209442875618</v>
      </c>
      <c r="F21" s="1228">
        <v>27135.8</v>
      </c>
      <c r="G21" s="1221">
        <v>48914</v>
      </c>
      <c r="H21" s="1230" t="s">
        <v>98</v>
      </c>
      <c r="I21" s="1228" t="s">
        <v>99</v>
      </c>
      <c r="J21" s="1221">
        <v>42538</v>
      </c>
      <c r="K21" s="1230" t="s">
        <v>100</v>
      </c>
      <c r="L21" s="1228">
        <v>29127.7</v>
      </c>
      <c r="M21" s="1221">
        <v>47809</v>
      </c>
      <c r="N21" s="1235">
        <f t="shared" si="2"/>
        <v>0.60925139618063551</v>
      </c>
      <c r="O21" s="1234">
        <v>27832</v>
      </c>
      <c r="P21" s="1225">
        <v>44648</v>
      </c>
      <c r="Q21" s="1236">
        <f t="shared" si="0"/>
        <v>0.62336498835334164</v>
      </c>
      <c r="R21" s="1234">
        <v>28014.7</v>
      </c>
      <c r="S21" s="1225">
        <v>45358</v>
      </c>
      <c r="T21" s="1256">
        <f t="shared" si="3"/>
        <v>0.6176352572864765</v>
      </c>
      <c r="U21" s="2355">
        <f t="shared" si="4"/>
        <v>4.8532094150672327E-2</v>
      </c>
      <c r="W21" s="1760">
        <f t="shared" si="5"/>
        <v>4.9012730110106061E-2</v>
      </c>
      <c r="X21" s="1289"/>
    </row>
    <row r="22" spans="2:24" ht="21.95" customHeight="1" thickBot="1">
      <c r="B22" s="2078" t="s">
        <v>101</v>
      </c>
      <c r="C22" s="6">
        <v>14861.6</v>
      </c>
      <c r="D22" s="7">
        <v>27028</v>
      </c>
      <c r="E22" s="8">
        <f t="shared" si="1"/>
        <v>0.54985940506141784</v>
      </c>
      <c r="F22" s="1228">
        <v>15941.4</v>
      </c>
      <c r="G22" s="1221">
        <v>31927</v>
      </c>
      <c r="H22" s="1230" t="s">
        <v>102</v>
      </c>
      <c r="I22" s="1228" t="s">
        <v>103</v>
      </c>
      <c r="J22" s="1221">
        <v>29955</v>
      </c>
      <c r="K22" s="1230" t="s">
        <v>79</v>
      </c>
      <c r="L22" s="1228">
        <v>18147.5</v>
      </c>
      <c r="M22" s="1221">
        <v>33541</v>
      </c>
      <c r="N22" s="1235">
        <f t="shared" si="2"/>
        <v>0.54105423213380643</v>
      </c>
      <c r="O22" s="1234">
        <v>19089.400000000001</v>
      </c>
      <c r="P22" s="1225">
        <v>32721</v>
      </c>
      <c r="Q22" s="1236">
        <f t="shared" si="0"/>
        <v>0.58339904037162682</v>
      </c>
      <c r="R22" s="1234">
        <v>18893.400000000001</v>
      </c>
      <c r="S22" s="1225">
        <v>33041</v>
      </c>
      <c r="T22" s="1256">
        <f t="shared" si="3"/>
        <v>0.57181683363094338</v>
      </c>
      <c r="U22" s="1760">
        <f t="shared" si="4"/>
        <v>3.2730540310134053E-2</v>
      </c>
      <c r="W22" s="1760">
        <f t="shared" si="5"/>
        <v>2.8793384966621389E-2</v>
      </c>
      <c r="X22" s="1289"/>
    </row>
    <row r="23" spans="2:24" ht="21.95" customHeight="1" thickBot="1">
      <c r="B23" s="2078" t="s">
        <v>104</v>
      </c>
      <c r="C23" s="6">
        <v>11049.5</v>
      </c>
      <c r="D23" s="7">
        <v>22007</v>
      </c>
      <c r="E23" s="8">
        <f t="shared" si="1"/>
        <v>0.50209024401326852</v>
      </c>
      <c r="F23" s="1228">
        <v>13233.3</v>
      </c>
      <c r="G23" s="1221">
        <v>26713</v>
      </c>
      <c r="H23" s="1229" t="s">
        <v>79</v>
      </c>
      <c r="I23" s="1228" t="s">
        <v>105</v>
      </c>
      <c r="J23" s="1221">
        <v>23939</v>
      </c>
      <c r="K23" s="1230" t="s">
        <v>106</v>
      </c>
      <c r="L23" s="1228">
        <v>15454.800000000003</v>
      </c>
      <c r="M23" s="1221">
        <v>26549</v>
      </c>
      <c r="N23" s="1235">
        <f t="shared" si="2"/>
        <v>0.5821236204753476</v>
      </c>
      <c r="O23" s="1234">
        <v>14500.5</v>
      </c>
      <c r="P23" s="1225">
        <v>25451</v>
      </c>
      <c r="Q23" s="1236">
        <f t="shared" si="0"/>
        <v>0.56974185690149703</v>
      </c>
      <c r="R23" s="1234">
        <v>14393.6</v>
      </c>
      <c r="S23" s="1225">
        <v>25936</v>
      </c>
      <c r="T23" s="1256">
        <f t="shared" si="3"/>
        <v>0.55496607032695866</v>
      </c>
      <c r="U23" s="1760">
        <f t="shared" si="4"/>
        <v>2.4935178687157711E-2</v>
      </c>
      <c r="W23" s="1760">
        <f t="shared" si="5"/>
        <v>2.3902009941334564E-2</v>
      </c>
      <c r="X23" s="1289"/>
    </row>
    <row r="24" spans="2:24" ht="21.95" customHeight="1" thickBot="1">
      <c r="B24" s="2078" t="s">
        <v>107</v>
      </c>
      <c r="C24" s="6">
        <v>7159.1</v>
      </c>
      <c r="D24" s="7">
        <v>13135</v>
      </c>
      <c r="E24" s="8">
        <f t="shared" si="1"/>
        <v>0.54503996954701184</v>
      </c>
      <c r="F24" s="1228">
        <v>8655.5</v>
      </c>
      <c r="G24" s="1221">
        <v>16891</v>
      </c>
      <c r="H24" s="1230" t="s">
        <v>108</v>
      </c>
      <c r="I24" s="1228" t="s">
        <v>109</v>
      </c>
      <c r="J24" s="1221">
        <v>14396</v>
      </c>
      <c r="K24" s="1230" t="s">
        <v>110</v>
      </c>
      <c r="L24" s="1228">
        <v>10297.699999999999</v>
      </c>
      <c r="M24" s="1221">
        <v>16298</v>
      </c>
      <c r="N24" s="1235">
        <f t="shared" si="2"/>
        <v>0.63183826236348006</v>
      </c>
      <c r="O24" s="1234">
        <v>10259.6</v>
      </c>
      <c r="P24" s="1225">
        <v>16202</v>
      </c>
      <c r="Q24" s="1236">
        <f t="shared" si="0"/>
        <v>0.63323046537464511</v>
      </c>
      <c r="R24" s="1234">
        <v>9395.2999999999993</v>
      </c>
      <c r="S24" s="1225">
        <v>15895</v>
      </c>
      <c r="T24" s="1256">
        <f t="shared" si="3"/>
        <v>0.5910852469329978</v>
      </c>
      <c r="U24" s="1760">
        <f t="shared" si="4"/>
        <v>1.6276225844781906E-2</v>
      </c>
      <c r="W24" s="1760">
        <f t="shared" si="5"/>
        <v>1.563357945842846E-2</v>
      </c>
      <c r="X24" s="1289"/>
    </row>
    <row r="25" spans="2:24" ht="21.95" customHeight="1" thickBot="1">
      <c r="B25" s="2078" t="s">
        <v>111</v>
      </c>
      <c r="C25" s="6">
        <v>17433.900000000001</v>
      </c>
      <c r="D25" s="7">
        <v>32952</v>
      </c>
      <c r="E25" s="8">
        <f t="shared" si="1"/>
        <v>0.52906955571740721</v>
      </c>
      <c r="F25" s="1228">
        <v>22312.400000000001</v>
      </c>
      <c r="G25" s="1221">
        <v>42168</v>
      </c>
      <c r="H25" s="1230" t="s">
        <v>112</v>
      </c>
      <c r="I25" s="1228" t="s">
        <v>113</v>
      </c>
      <c r="J25" s="1221">
        <v>39705</v>
      </c>
      <c r="K25" s="1230" t="s">
        <v>114</v>
      </c>
      <c r="L25" s="1228">
        <v>22552.100000000002</v>
      </c>
      <c r="M25" s="1221">
        <v>40116</v>
      </c>
      <c r="N25" s="1230">
        <f t="shared" si="2"/>
        <v>0.56217220061820727</v>
      </c>
      <c r="O25" s="1234">
        <v>23467.3</v>
      </c>
      <c r="P25" s="1225">
        <v>39669</v>
      </c>
      <c r="Q25" s="1236">
        <f t="shared" si="0"/>
        <v>0.59157780634752577</v>
      </c>
      <c r="R25" s="1234">
        <v>24771.599999999999</v>
      </c>
      <c r="S25" s="1225">
        <v>41857</v>
      </c>
      <c r="T25" s="1256">
        <f t="shared" si="3"/>
        <v>0.59181498912965569</v>
      </c>
      <c r="U25" s="1760">
        <f t="shared" si="4"/>
        <v>4.2913813942779842E-2</v>
      </c>
      <c r="W25" s="1760">
        <f t="shared" si="5"/>
        <v>4.0300696471404218E-2</v>
      </c>
      <c r="X25" s="1289"/>
    </row>
    <row r="26" spans="2:24" ht="21.95" customHeight="1" thickBot="1">
      <c r="B26" s="2078" t="s">
        <v>115</v>
      </c>
      <c r="C26" s="6">
        <v>35557</v>
      </c>
      <c r="D26" s="7">
        <v>67731</v>
      </c>
      <c r="E26" s="8">
        <f t="shared" si="1"/>
        <v>0.52497379338855177</v>
      </c>
      <c r="F26" s="1228">
        <v>45748</v>
      </c>
      <c r="G26" s="1221">
        <v>89189</v>
      </c>
      <c r="H26" s="1230" t="s">
        <v>57</v>
      </c>
      <c r="I26" s="1228" t="s">
        <v>116</v>
      </c>
      <c r="J26" s="1221">
        <v>89286</v>
      </c>
      <c r="K26" s="1230" t="s">
        <v>117</v>
      </c>
      <c r="L26" s="1228">
        <v>51365.2</v>
      </c>
      <c r="M26" s="1221">
        <v>88204</v>
      </c>
      <c r="N26" s="1230">
        <f t="shared" si="2"/>
        <v>0.58234547186068653</v>
      </c>
      <c r="O26" s="1234">
        <v>46157.7</v>
      </c>
      <c r="P26" s="1225">
        <v>81333</v>
      </c>
      <c r="Q26" s="1236">
        <f t="shared" si="0"/>
        <v>0.56751503079930654</v>
      </c>
      <c r="R26" s="1234">
        <v>49698.7</v>
      </c>
      <c r="S26" s="1225">
        <v>84039</v>
      </c>
      <c r="T26" s="1256">
        <f t="shared" si="3"/>
        <v>0.59137662275848113</v>
      </c>
      <c r="U26" s="2355">
        <f t="shared" si="4"/>
        <v>8.6097012909865836E-2</v>
      </c>
      <c r="V26" s="2356">
        <f>V10+U11+U13+U18+U19+U20+U21+U26</f>
        <v>0.71177326893269977</v>
      </c>
      <c r="W26" s="1760">
        <f t="shared" si="5"/>
        <v>8.2630118775828681E-2</v>
      </c>
      <c r="X26" s="2356">
        <f>X10+W11+W13+W18+W19+W20+W21+W26</f>
        <v>0.7223410903678873</v>
      </c>
    </row>
    <row r="27" spans="2:24" ht="21.95" customHeight="1" thickBot="1">
      <c r="B27" s="2078" t="s">
        <v>118</v>
      </c>
      <c r="C27" s="6">
        <v>7930.6</v>
      </c>
      <c r="D27" s="7">
        <v>16263</v>
      </c>
      <c r="E27" s="8">
        <f t="shared" si="1"/>
        <v>0.48764680563241719</v>
      </c>
      <c r="F27" s="1228">
        <v>11111</v>
      </c>
      <c r="G27" s="1221">
        <v>21712</v>
      </c>
      <c r="H27" s="1230" t="s">
        <v>119</v>
      </c>
      <c r="I27" s="1228" t="s">
        <v>120</v>
      </c>
      <c r="J27" s="1221">
        <v>19109</v>
      </c>
      <c r="K27" s="1230" t="s">
        <v>114</v>
      </c>
      <c r="L27" s="1228">
        <v>10292.099999999999</v>
      </c>
      <c r="M27" s="1221">
        <v>19326</v>
      </c>
      <c r="N27" s="1230">
        <f t="shared" si="2"/>
        <v>0.5325520024837006</v>
      </c>
      <c r="O27" s="1234">
        <v>11476</v>
      </c>
      <c r="P27" s="1225">
        <v>20499</v>
      </c>
      <c r="Q27" s="1236">
        <f t="shared" si="0"/>
        <v>0.55983218693594805</v>
      </c>
      <c r="R27" s="1234">
        <v>12781.3</v>
      </c>
      <c r="S27" s="1225">
        <v>22493</v>
      </c>
      <c r="T27" s="1256">
        <f t="shared" si="3"/>
        <v>0.56823456186369092</v>
      </c>
      <c r="U27" s="1760">
        <f t="shared" si="4"/>
        <v>2.2142063094303638E-2</v>
      </c>
      <c r="W27" s="1760">
        <f t="shared" si="5"/>
        <v>2.0068707915498658E-2</v>
      </c>
    </row>
    <row r="28" spans="2:24" ht="21.95" customHeight="1" thickBot="1">
      <c r="B28" s="2078" t="s">
        <v>121</v>
      </c>
      <c r="C28" s="6">
        <v>10957.2</v>
      </c>
      <c r="D28" s="7">
        <v>21655</v>
      </c>
      <c r="E28" s="8">
        <f t="shared" si="1"/>
        <v>0.50598937889632878</v>
      </c>
      <c r="F28" s="1228">
        <v>11795.2</v>
      </c>
      <c r="G28" s="1221">
        <v>26559</v>
      </c>
      <c r="H28" s="1230" t="s">
        <v>122</v>
      </c>
      <c r="I28" s="1228" t="s">
        <v>123</v>
      </c>
      <c r="J28" s="1221">
        <v>25820</v>
      </c>
      <c r="K28" s="1230" t="s">
        <v>124</v>
      </c>
      <c r="L28" s="1228">
        <v>12829.3</v>
      </c>
      <c r="M28" s="1221">
        <v>25931</v>
      </c>
      <c r="N28" s="1230">
        <f t="shared" si="2"/>
        <v>0.4947475993984034</v>
      </c>
      <c r="O28" s="1234">
        <v>12567.3</v>
      </c>
      <c r="P28" s="1225">
        <v>23922</v>
      </c>
      <c r="Q28" s="1236">
        <f t="shared" si="0"/>
        <v>0.5253448708301981</v>
      </c>
      <c r="R28" s="1234">
        <v>12682.9</v>
      </c>
      <c r="S28" s="1225">
        <v>24012</v>
      </c>
      <c r="T28" s="1256">
        <f t="shared" si="3"/>
        <v>0.52819007163085119</v>
      </c>
      <c r="U28" s="1760">
        <f t="shared" si="4"/>
        <v>2.1971596943874537E-2</v>
      </c>
      <c r="W28" s="1760">
        <f t="shared" si="5"/>
        <v>2.1304511169551774E-2</v>
      </c>
    </row>
    <row r="29" spans="2:24" ht="21.95" customHeight="1" thickBot="1">
      <c r="B29" s="2078" t="s">
        <v>125</v>
      </c>
      <c r="C29" s="6">
        <v>3423.1</v>
      </c>
      <c r="D29" s="7">
        <v>6656</v>
      </c>
      <c r="E29" s="8">
        <f t="shared" si="1"/>
        <v>0.51428786057692311</v>
      </c>
      <c r="F29" s="1228">
        <v>4025.2</v>
      </c>
      <c r="G29" s="1221">
        <v>7909</v>
      </c>
      <c r="H29" s="1230" t="s">
        <v>126</v>
      </c>
      <c r="I29" s="1228" t="s">
        <v>127</v>
      </c>
      <c r="J29" s="1221">
        <v>8342</v>
      </c>
      <c r="K29" s="1230" t="s">
        <v>53</v>
      </c>
      <c r="L29" s="1228">
        <v>4407</v>
      </c>
      <c r="M29" s="1221">
        <v>8045</v>
      </c>
      <c r="N29" s="1230">
        <f t="shared" si="2"/>
        <v>0.54779366065879431</v>
      </c>
      <c r="O29" s="1234">
        <v>4194.8</v>
      </c>
      <c r="P29" s="1225">
        <v>7441</v>
      </c>
      <c r="Q29" s="1236">
        <f t="shared" si="0"/>
        <v>0.5637414326031448</v>
      </c>
      <c r="R29" s="1234">
        <v>4723.5</v>
      </c>
      <c r="S29" s="1225">
        <v>7985</v>
      </c>
      <c r="T29" s="1256">
        <f t="shared" si="3"/>
        <v>0.59154664996869133</v>
      </c>
      <c r="U29" s="1760">
        <f t="shared" si="4"/>
        <v>8.1828949344701432E-3</v>
      </c>
      <c r="W29" s="1760">
        <f t="shared" si="5"/>
        <v>7.2703233823656907E-3</v>
      </c>
    </row>
    <row r="30" spans="2:24" ht="21.95" customHeight="1" thickBot="1">
      <c r="B30" s="2079" t="s">
        <v>128</v>
      </c>
      <c r="C30" s="1237">
        <v>7526.8</v>
      </c>
      <c r="D30" s="1238">
        <v>12738</v>
      </c>
      <c r="E30" s="1239">
        <f t="shared" si="1"/>
        <v>0.59089338985712048</v>
      </c>
      <c r="F30" s="1240">
        <v>8481.5</v>
      </c>
      <c r="G30" s="1241">
        <v>14508</v>
      </c>
      <c r="H30" s="1242" t="s">
        <v>129</v>
      </c>
      <c r="I30" s="1240" t="s">
        <v>130</v>
      </c>
      <c r="J30" s="1241">
        <v>14494</v>
      </c>
      <c r="K30" s="1242" t="s">
        <v>131</v>
      </c>
      <c r="L30" s="1240">
        <v>7927.9</v>
      </c>
      <c r="M30" s="1241">
        <v>13838</v>
      </c>
      <c r="N30" s="1242">
        <f t="shared" si="2"/>
        <v>0.57290793467264056</v>
      </c>
      <c r="O30" s="1243">
        <v>7937.1</v>
      </c>
      <c r="P30" s="1226">
        <v>13318</v>
      </c>
      <c r="Q30" s="1244">
        <f t="shared" si="0"/>
        <v>0.59596786304249894</v>
      </c>
      <c r="R30" s="1243">
        <v>8972.2999999999993</v>
      </c>
      <c r="S30" s="1226">
        <v>14981</v>
      </c>
      <c r="T30" s="1256">
        <f t="shared" si="3"/>
        <v>0.5989119551431813</v>
      </c>
      <c r="U30" s="1760">
        <f t="shared" si="4"/>
        <v>1.5543429283486071E-2</v>
      </c>
      <c r="W30" s="1760">
        <f t="shared" si="5"/>
        <v>1.5319300349680664E-2</v>
      </c>
    </row>
    <row r="31" spans="2:24" ht="21.95" customHeight="1" thickTop="1" thickBot="1">
      <c r="B31" s="2076" t="s">
        <v>132</v>
      </c>
      <c r="C31" s="1245">
        <v>477414.9</v>
      </c>
      <c r="D31" s="1246">
        <v>905822</v>
      </c>
      <c r="E31" s="1247">
        <f t="shared" si="1"/>
        <v>0.52705156200666359</v>
      </c>
      <c r="F31" s="1260">
        <v>553648</v>
      </c>
      <c r="G31" s="1266">
        <f>SUM(G7:G30)</f>
        <v>1081366</v>
      </c>
      <c r="H31" s="1261" t="s">
        <v>119</v>
      </c>
      <c r="I31" s="1263" t="s">
        <v>1134</v>
      </c>
      <c r="J31" s="1262">
        <v>999682</v>
      </c>
      <c r="K31" s="1261" t="s">
        <v>133</v>
      </c>
      <c r="L31" s="1263">
        <f>SUM(L7:L30)</f>
        <v>576905</v>
      </c>
      <c r="M31" s="1262">
        <f>SUM(M7:M30)</f>
        <v>1026879</v>
      </c>
      <c r="N31" s="1261">
        <f t="shared" si="2"/>
        <v>0.56180426320919996</v>
      </c>
      <c r="O31" s="1263">
        <f>SUM(O7:O30)</f>
        <v>565819.1</v>
      </c>
      <c r="P31" s="1264">
        <f>SUM(P7:P30)</f>
        <v>972596</v>
      </c>
      <c r="Q31" s="1265">
        <f t="shared" si="0"/>
        <v>0.58176169755993234</v>
      </c>
      <c r="R31" s="1263">
        <f>SUM(R7:R30)+0.2</f>
        <v>577240.70000000007</v>
      </c>
      <c r="S31" s="1264">
        <f>SUM(S7:S30)</f>
        <v>997291</v>
      </c>
      <c r="T31" s="2309">
        <f t="shared" si="3"/>
        <v>0.57880869274865621</v>
      </c>
      <c r="U31" s="1760">
        <f t="shared" si="4"/>
        <v>1</v>
      </c>
      <c r="W31" s="1760">
        <f t="shared" si="5"/>
        <v>1</v>
      </c>
    </row>
    <row r="32" spans="2:24" ht="15" thickTop="1">
      <c r="B32" s="9" t="s">
        <v>134</v>
      </c>
    </row>
    <row r="35" spans="5:20">
      <c r="S35" s="1288"/>
    </row>
    <row r="37" spans="5:20" ht="13.5" thickBot="1">
      <c r="R37" s="1760"/>
    </row>
    <row r="38" spans="5:20" ht="21" thickBot="1">
      <c r="G38" s="10"/>
    </row>
    <row r="41" spans="5:20">
      <c r="E41" s="11"/>
      <c r="T41" s="1288"/>
    </row>
    <row r="44" spans="5:20">
      <c r="T44" s="1288"/>
    </row>
  </sheetData>
  <mergeCells count="9">
    <mergeCell ref="U6:V6"/>
    <mergeCell ref="O4:Q4"/>
    <mergeCell ref="R4:T4"/>
    <mergeCell ref="C2:E2"/>
    <mergeCell ref="B4:B6"/>
    <mergeCell ref="C4:E4"/>
    <mergeCell ref="F4:H4"/>
    <mergeCell ref="I4:K4"/>
    <mergeCell ref="L4:N4"/>
  </mergeCells>
  <phoneticPr fontId="128" type="noConversion"/>
  <printOptions horizontalCentered="1" verticalCentered="1"/>
  <pageMargins left="0.20364583333333333" right="0" top="0" bottom="0.69947916666666665" header="0.17" footer="0.78"/>
  <pageSetup paperSize="9" scale="85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W44"/>
  <sheetViews>
    <sheetView zoomScale="90" zoomScaleNormal="90" zoomScalePageLayoutView="90" workbookViewId="0">
      <selection sqref="A1:S43"/>
    </sheetView>
  </sheetViews>
  <sheetFormatPr baseColWidth="10" defaultColWidth="11.42578125" defaultRowHeight="18"/>
  <cols>
    <col min="1" max="1" width="19.140625" style="19" customWidth="1"/>
    <col min="2" max="11" width="8.7109375" style="19" customWidth="1"/>
    <col min="12" max="12" width="9.140625" style="19" customWidth="1"/>
    <col min="13" max="15" width="8.7109375" style="19" customWidth="1"/>
    <col min="16" max="16" width="8.85546875" style="19" customWidth="1"/>
    <col min="17" max="17" width="9.42578125" style="19" customWidth="1"/>
    <col min="18" max="19" width="8.7109375" style="19" customWidth="1"/>
    <col min="20" max="20" width="18.140625" style="19" customWidth="1"/>
    <col min="21" max="21" width="11.42578125" style="2353"/>
    <col min="22" max="256" width="11.42578125" style="19"/>
    <col min="257" max="257" width="20.42578125" style="19" customWidth="1"/>
    <col min="258" max="258" width="8" style="19" customWidth="1"/>
    <col min="259" max="259" width="7.85546875" style="19" customWidth="1"/>
    <col min="260" max="260" width="8.28515625" style="19" customWidth="1"/>
    <col min="261" max="261" width="7.7109375" style="19" customWidth="1"/>
    <col min="262" max="262" width="9.140625" style="19" customWidth="1"/>
    <col min="263" max="263" width="8.42578125" style="19" customWidth="1"/>
    <col min="264" max="264" width="8.28515625" style="19" customWidth="1"/>
    <col min="265" max="265" width="8.42578125" style="19" customWidth="1"/>
    <col min="266" max="266" width="8.140625" style="19" customWidth="1"/>
    <col min="267" max="267" width="7.140625" style="19" customWidth="1"/>
    <col min="268" max="268" width="7.7109375" style="19" customWidth="1"/>
    <col min="269" max="269" width="8.28515625" style="19" customWidth="1"/>
    <col min="270" max="270" width="9" style="19" customWidth="1"/>
    <col min="271" max="271" width="8.42578125" style="19" customWidth="1"/>
    <col min="272" max="274" width="9.42578125" style="19" customWidth="1"/>
    <col min="275" max="512" width="11.42578125" style="19"/>
    <col min="513" max="513" width="20.42578125" style="19" customWidth="1"/>
    <col min="514" max="514" width="8" style="19" customWidth="1"/>
    <col min="515" max="515" width="7.85546875" style="19" customWidth="1"/>
    <col min="516" max="516" width="8.28515625" style="19" customWidth="1"/>
    <col min="517" max="517" width="7.7109375" style="19" customWidth="1"/>
    <col min="518" max="518" width="9.140625" style="19" customWidth="1"/>
    <col min="519" max="519" width="8.42578125" style="19" customWidth="1"/>
    <col min="520" max="520" width="8.28515625" style="19" customWidth="1"/>
    <col min="521" max="521" width="8.42578125" style="19" customWidth="1"/>
    <col min="522" max="522" width="8.140625" style="19" customWidth="1"/>
    <col min="523" max="523" width="7.140625" style="19" customWidth="1"/>
    <col min="524" max="524" width="7.7109375" style="19" customWidth="1"/>
    <col min="525" max="525" width="8.28515625" style="19" customWidth="1"/>
    <col min="526" max="526" width="9" style="19" customWidth="1"/>
    <col min="527" max="527" width="8.42578125" style="19" customWidth="1"/>
    <col min="528" max="530" width="9.42578125" style="19" customWidth="1"/>
    <col min="531" max="768" width="11.42578125" style="19"/>
    <col min="769" max="769" width="20.42578125" style="19" customWidth="1"/>
    <col min="770" max="770" width="8" style="19" customWidth="1"/>
    <col min="771" max="771" width="7.85546875" style="19" customWidth="1"/>
    <col min="772" max="772" width="8.28515625" style="19" customWidth="1"/>
    <col min="773" max="773" width="7.7109375" style="19" customWidth="1"/>
    <col min="774" max="774" width="9.140625" style="19" customWidth="1"/>
    <col min="775" max="775" width="8.42578125" style="19" customWidth="1"/>
    <col min="776" max="776" width="8.28515625" style="19" customWidth="1"/>
    <col min="777" max="777" width="8.42578125" style="19" customWidth="1"/>
    <col min="778" max="778" width="8.140625" style="19" customWidth="1"/>
    <col min="779" max="779" width="7.140625" style="19" customWidth="1"/>
    <col min="780" max="780" width="7.7109375" style="19" customWidth="1"/>
    <col min="781" max="781" width="8.28515625" style="19" customWidth="1"/>
    <col min="782" max="782" width="9" style="19" customWidth="1"/>
    <col min="783" max="783" width="8.42578125" style="19" customWidth="1"/>
    <col min="784" max="786" width="9.42578125" style="19" customWidth="1"/>
    <col min="787" max="1024" width="11.42578125" style="19"/>
    <col min="1025" max="1025" width="20.42578125" style="19" customWidth="1"/>
    <col min="1026" max="1026" width="8" style="19" customWidth="1"/>
    <col min="1027" max="1027" width="7.85546875" style="19" customWidth="1"/>
    <col min="1028" max="1028" width="8.28515625" style="19" customWidth="1"/>
    <col min="1029" max="1029" width="7.7109375" style="19" customWidth="1"/>
    <col min="1030" max="1030" width="9.140625" style="19" customWidth="1"/>
    <col min="1031" max="1031" width="8.42578125" style="19" customWidth="1"/>
    <col min="1032" max="1032" width="8.28515625" style="19" customWidth="1"/>
    <col min="1033" max="1033" width="8.42578125" style="19" customWidth="1"/>
    <col min="1034" max="1034" width="8.140625" style="19" customWidth="1"/>
    <col min="1035" max="1035" width="7.140625" style="19" customWidth="1"/>
    <col min="1036" max="1036" width="7.7109375" style="19" customWidth="1"/>
    <col min="1037" max="1037" width="8.28515625" style="19" customWidth="1"/>
    <col min="1038" max="1038" width="9" style="19" customWidth="1"/>
    <col min="1039" max="1039" width="8.42578125" style="19" customWidth="1"/>
    <col min="1040" max="1042" width="9.42578125" style="19" customWidth="1"/>
    <col min="1043" max="1280" width="11.42578125" style="19"/>
    <col min="1281" max="1281" width="20.42578125" style="19" customWidth="1"/>
    <col min="1282" max="1282" width="8" style="19" customWidth="1"/>
    <col min="1283" max="1283" width="7.85546875" style="19" customWidth="1"/>
    <col min="1284" max="1284" width="8.28515625" style="19" customWidth="1"/>
    <col min="1285" max="1285" width="7.7109375" style="19" customWidth="1"/>
    <col min="1286" max="1286" width="9.140625" style="19" customWidth="1"/>
    <col min="1287" max="1287" width="8.42578125" style="19" customWidth="1"/>
    <col min="1288" max="1288" width="8.28515625" style="19" customWidth="1"/>
    <col min="1289" max="1289" width="8.42578125" style="19" customWidth="1"/>
    <col min="1290" max="1290" width="8.140625" style="19" customWidth="1"/>
    <col min="1291" max="1291" width="7.140625" style="19" customWidth="1"/>
    <col min="1292" max="1292" width="7.7109375" style="19" customWidth="1"/>
    <col min="1293" max="1293" width="8.28515625" style="19" customWidth="1"/>
    <col min="1294" max="1294" width="9" style="19" customWidth="1"/>
    <col min="1295" max="1295" width="8.42578125" style="19" customWidth="1"/>
    <col min="1296" max="1298" width="9.42578125" style="19" customWidth="1"/>
    <col min="1299" max="1536" width="11.42578125" style="19"/>
    <col min="1537" max="1537" width="20.42578125" style="19" customWidth="1"/>
    <col min="1538" max="1538" width="8" style="19" customWidth="1"/>
    <col min="1539" max="1539" width="7.85546875" style="19" customWidth="1"/>
    <col min="1540" max="1540" width="8.28515625" style="19" customWidth="1"/>
    <col min="1541" max="1541" width="7.7109375" style="19" customWidth="1"/>
    <col min="1542" max="1542" width="9.140625" style="19" customWidth="1"/>
    <col min="1543" max="1543" width="8.42578125" style="19" customWidth="1"/>
    <col min="1544" max="1544" width="8.28515625" style="19" customWidth="1"/>
    <col min="1545" max="1545" width="8.42578125" style="19" customWidth="1"/>
    <col min="1546" max="1546" width="8.140625" style="19" customWidth="1"/>
    <col min="1547" max="1547" width="7.140625" style="19" customWidth="1"/>
    <col min="1548" max="1548" width="7.7109375" style="19" customWidth="1"/>
    <col min="1549" max="1549" width="8.28515625" style="19" customWidth="1"/>
    <col min="1550" max="1550" width="9" style="19" customWidth="1"/>
    <col min="1551" max="1551" width="8.42578125" style="19" customWidth="1"/>
    <col min="1552" max="1554" width="9.42578125" style="19" customWidth="1"/>
    <col min="1555" max="1792" width="11.42578125" style="19"/>
    <col min="1793" max="1793" width="20.42578125" style="19" customWidth="1"/>
    <col min="1794" max="1794" width="8" style="19" customWidth="1"/>
    <col min="1795" max="1795" width="7.85546875" style="19" customWidth="1"/>
    <col min="1796" max="1796" width="8.28515625" style="19" customWidth="1"/>
    <col min="1797" max="1797" width="7.7109375" style="19" customWidth="1"/>
    <col min="1798" max="1798" width="9.140625" style="19" customWidth="1"/>
    <col min="1799" max="1799" width="8.42578125" style="19" customWidth="1"/>
    <col min="1800" max="1800" width="8.28515625" style="19" customWidth="1"/>
    <col min="1801" max="1801" width="8.42578125" style="19" customWidth="1"/>
    <col min="1802" max="1802" width="8.140625" style="19" customWidth="1"/>
    <col min="1803" max="1803" width="7.140625" style="19" customWidth="1"/>
    <col min="1804" max="1804" width="7.7109375" style="19" customWidth="1"/>
    <col min="1805" max="1805" width="8.28515625" style="19" customWidth="1"/>
    <col min="1806" max="1806" width="9" style="19" customWidth="1"/>
    <col min="1807" max="1807" width="8.42578125" style="19" customWidth="1"/>
    <col min="1808" max="1810" width="9.42578125" style="19" customWidth="1"/>
    <col min="1811" max="2048" width="11.42578125" style="19"/>
    <col min="2049" max="2049" width="20.42578125" style="19" customWidth="1"/>
    <col min="2050" max="2050" width="8" style="19" customWidth="1"/>
    <col min="2051" max="2051" width="7.85546875" style="19" customWidth="1"/>
    <col min="2052" max="2052" width="8.28515625" style="19" customWidth="1"/>
    <col min="2053" max="2053" width="7.7109375" style="19" customWidth="1"/>
    <col min="2054" max="2054" width="9.140625" style="19" customWidth="1"/>
    <col min="2055" max="2055" width="8.42578125" style="19" customWidth="1"/>
    <col min="2056" max="2056" width="8.28515625" style="19" customWidth="1"/>
    <col min="2057" max="2057" width="8.42578125" style="19" customWidth="1"/>
    <col min="2058" max="2058" width="8.140625" style="19" customWidth="1"/>
    <col min="2059" max="2059" width="7.140625" style="19" customWidth="1"/>
    <col min="2060" max="2060" width="7.7109375" style="19" customWidth="1"/>
    <col min="2061" max="2061" width="8.28515625" style="19" customWidth="1"/>
    <col min="2062" max="2062" width="9" style="19" customWidth="1"/>
    <col min="2063" max="2063" width="8.42578125" style="19" customWidth="1"/>
    <col min="2064" max="2066" width="9.42578125" style="19" customWidth="1"/>
    <col min="2067" max="2304" width="11.42578125" style="19"/>
    <col min="2305" max="2305" width="20.42578125" style="19" customWidth="1"/>
    <col min="2306" max="2306" width="8" style="19" customWidth="1"/>
    <col min="2307" max="2307" width="7.85546875" style="19" customWidth="1"/>
    <col min="2308" max="2308" width="8.28515625" style="19" customWidth="1"/>
    <col min="2309" max="2309" width="7.7109375" style="19" customWidth="1"/>
    <col min="2310" max="2310" width="9.140625" style="19" customWidth="1"/>
    <col min="2311" max="2311" width="8.42578125" style="19" customWidth="1"/>
    <col min="2312" max="2312" width="8.28515625" style="19" customWidth="1"/>
    <col min="2313" max="2313" width="8.42578125" style="19" customWidth="1"/>
    <col min="2314" max="2314" width="8.140625" style="19" customWidth="1"/>
    <col min="2315" max="2315" width="7.140625" style="19" customWidth="1"/>
    <col min="2316" max="2316" width="7.7109375" style="19" customWidth="1"/>
    <col min="2317" max="2317" width="8.28515625" style="19" customWidth="1"/>
    <col min="2318" max="2318" width="9" style="19" customWidth="1"/>
    <col min="2319" max="2319" width="8.42578125" style="19" customWidth="1"/>
    <col min="2320" max="2322" width="9.42578125" style="19" customWidth="1"/>
    <col min="2323" max="2560" width="11.42578125" style="19"/>
    <col min="2561" max="2561" width="20.42578125" style="19" customWidth="1"/>
    <col min="2562" max="2562" width="8" style="19" customWidth="1"/>
    <col min="2563" max="2563" width="7.85546875" style="19" customWidth="1"/>
    <col min="2564" max="2564" width="8.28515625" style="19" customWidth="1"/>
    <col min="2565" max="2565" width="7.7109375" style="19" customWidth="1"/>
    <col min="2566" max="2566" width="9.140625" style="19" customWidth="1"/>
    <col min="2567" max="2567" width="8.42578125" style="19" customWidth="1"/>
    <col min="2568" max="2568" width="8.28515625" style="19" customWidth="1"/>
    <col min="2569" max="2569" width="8.42578125" style="19" customWidth="1"/>
    <col min="2570" max="2570" width="8.140625" style="19" customWidth="1"/>
    <col min="2571" max="2571" width="7.140625" style="19" customWidth="1"/>
    <col min="2572" max="2572" width="7.7109375" style="19" customWidth="1"/>
    <col min="2573" max="2573" width="8.28515625" style="19" customWidth="1"/>
    <col min="2574" max="2574" width="9" style="19" customWidth="1"/>
    <col min="2575" max="2575" width="8.42578125" style="19" customWidth="1"/>
    <col min="2576" max="2578" width="9.42578125" style="19" customWidth="1"/>
    <col min="2579" max="2816" width="11.42578125" style="19"/>
    <col min="2817" max="2817" width="20.42578125" style="19" customWidth="1"/>
    <col min="2818" max="2818" width="8" style="19" customWidth="1"/>
    <col min="2819" max="2819" width="7.85546875" style="19" customWidth="1"/>
    <col min="2820" max="2820" width="8.28515625" style="19" customWidth="1"/>
    <col min="2821" max="2821" width="7.7109375" style="19" customWidth="1"/>
    <col min="2822" max="2822" width="9.140625" style="19" customWidth="1"/>
    <col min="2823" max="2823" width="8.42578125" style="19" customWidth="1"/>
    <col min="2824" max="2824" width="8.28515625" style="19" customWidth="1"/>
    <col min="2825" max="2825" width="8.42578125" style="19" customWidth="1"/>
    <col min="2826" max="2826" width="8.140625" style="19" customWidth="1"/>
    <col min="2827" max="2827" width="7.140625" style="19" customWidth="1"/>
    <col min="2828" max="2828" width="7.7109375" style="19" customWidth="1"/>
    <col min="2829" max="2829" width="8.28515625" style="19" customWidth="1"/>
    <col min="2830" max="2830" width="9" style="19" customWidth="1"/>
    <col min="2831" max="2831" width="8.42578125" style="19" customWidth="1"/>
    <col min="2832" max="2834" width="9.42578125" style="19" customWidth="1"/>
    <col min="2835" max="3072" width="11.42578125" style="19"/>
    <col min="3073" max="3073" width="20.42578125" style="19" customWidth="1"/>
    <col min="3074" max="3074" width="8" style="19" customWidth="1"/>
    <col min="3075" max="3075" width="7.85546875" style="19" customWidth="1"/>
    <col min="3076" max="3076" width="8.28515625" style="19" customWidth="1"/>
    <col min="3077" max="3077" width="7.7109375" style="19" customWidth="1"/>
    <col min="3078" max="3078" width="9.140625" style="19" customWidth="1"/>
    <col min="3079" max="3079" width="8.42578125" style="19" customWidth="1"/>
    <col min="3080" max="3080" width="8.28515625" style="19" customWidth="1"/>
    <col min="3081" max="3081" width="8.42578125" style="19" customWidth="1"/>
    <col min="3082" max="3082" width="8.140625" style="19" customWidth="1"/>
    <col min="3083" max="3083" width="7.140625" style="19" customWidth="1"/>
    <col min="3084" max="3084" width="7.7109375" style="19" customWidth="1"/>
    <col min="3085" max="3085" width="8.28515625" style="19" customWidth="1"/>
    <col min="3086" max="3086" width="9" style="19" customWidth="1"/>
    <col min="3087" max="3087" width="8.42578125" style="19" customWidth="1"/>
    <col min="3088" max="3090" width="9.42578125" style="19" customWidth="1"/>
    <col min="3091" max="3328" width="11.42578125" style="19"/>
    <col min="3329" max="3329" width="20.42578125" style="19" customWidth="1"/>
    <col min="3330" max="3330" width="8" style="19" customWidth="1"/>
    <col min="3331" max="3331" width="7.85546875" style="19" customWidth="1"/>
    <col min="3332" max="3332" width="8.28515625" style="19" customWidth="1"/>
    <col min="3333" max="3333" width="7.7109375" style="19" customWidth="1"/>
    <col min="3334" max="3334" width="9.140625" style="19" customWidth="1"/>
    <col min="3335" max="3335" width="8.42578125" style="19" customWidth="1"/>
    <col min="3336" max="3336" width="8.28515625" style="19" customWidth="1"/>
    <col min="3337" max="3337" width="8.42578125" style="19" customWidth="1"/>
    <col min="3338" max="3338" width="8.140625" style="19" customWidth="1"/>
    <col min="3339" max="3339" width="7.140625" style="19" customWidth="1"/>
    <col min="3340" max="3340" width="7.7109375" style="19" customWidth="1"/>
    <col min="3341" max="3341" width="8.28515625" style="19" customWidth="1"/>
    <col min="3342" max="3342" width="9" style="19" customWidth="1"/>
    <col min="3343" max="3343" width="8.42578125" style="19" customWidth="1"/>
    <col min="3344" max="3346" width="9.42578125" style="19" customWidth="1"/>
    <col min="3347" max="3584" width="11.42578125" style="19"/>
    <col min="3585" max="3585" width="20.42578125" style="19" customWidth="1"/>
    <col min="3586" max="3586" width="8" style="19" customWidth="1"/>
    <col min="3587" max="3587" width="7.85546875" style="19" customWidth="1"/>
    <col min="3588" max="3588" width="8.28515625" style="19" customWidth="1"/>
    <col min="3589" max="3589" width="7.7109375" style="19" customWidth="1"/>
    <col min="3590" max="3590" width="9.140625" style="19" customWidth="1"/>
    <col min="3591" max="3591" width="8.42578125" style="19" customWidth="1"/>
    <col min="3592" max="3592" width="8.28515625" style="19" customWidth="1"/>
    <col min="3593" max="3593" width="8.42578125" style="19" customWidth="1"/>
    <col min="3594" max="3594" width="8.140625" style="19" customWidth="1"/>
    <col min="3595" max="3595" width="7.140625" style="19" customWidth="1"/>
    <col min="3596" max="3596" width="7.7109375" style="19" customWidth="1"/>
    <col min="3597" max="3597" width="8.28515625" style="19" customWidth="1"/>
    <col min="3598" max="3598" width="9" style="19" customWidth="1"/>
    <col min="3599" max="3599" width="8.42578125" style="19" customWidth="1"/>
    <col min="3600" max="3602" width="9.42578125" style="19" customWidth="1"/>
    <col min="3603" max="3840" width="11.42578125" style="19"/>
    <col min="3841" max="3841" width="20.42578125" style="19" customWidth="1"/>
    <col min="3842" max="3842" width="8" style="19" customWidth="1"/>
    <col min="3843" max="3843" width="7.85546875" style="19" customWidth="1"/>
    <col min="3844" max="3844" width="8.28515625" style="19" customWidth="1"/>
    <col min="3845" max="3845" width="7.7109375" style="19" customWidth="1"/>
    <col min="3846" max="3846" width="9.140625" style="19" customWidth="1"/>
    <col min="3847" max="3847" width="8.42578125" style="19" customWidth="1"/>
    <col min="3848" max="3848" width="8.28515625" style="19" customWidth="1"/>
    <col min="3849" max="3849" width="8.42578125" style="19" customWidth="1"/>
    <col min="3850" max="3850" width="8.140625" style="19" customWidth="1"/>
    <col min="3851" max="3851" width="7.140625" style="19" customWidth="1"/>
    <col min="3852" max="3852" width="7.7109375" style="19" customWidth="1"/>
    <col min="3853" max="3853" width="8.28515625" style="19" customWidth="1"/>
    <col min="3854" max="3854" width="9" style="19" customWidth="1"/>
    <col min="3855" max="3855" width="8.42578125" style="19" customWidth="1"/>
    <col min="3856" max="3858" width="9.42578125" style="19" customWidth="1"/>
    <col min="3859" max="4096" width="11.42578125" style="19"/>
    <col min="4097" max="4097" width="20.42578125" style="19" customWidth="1"/>
    <col min="4098" max="4098" width="8" style="19" customWidth="1"/>
    <col min="4099" max="4099" width="7.85546875" style="19" customWidth="1"/>
    <col min="4100" max="4100" width="8.28515625" style="19" customWidth="1"/>
    <col min="4101" max="4101" width="7.7109375" style="19" customWidth="1"/>
    <col min="4102" max="4102" width="9.140625" style="19" customWidth="1"/>
    <col min="4103" max="4103" width="8.42578125" style="19" customWidth="1"/>
    <col min="4104" max="4104" width="8.28515625" style="19" customWidth="1"/>
    <col min="4105" max="4105" width="8.42578125" style="19" customWidth="1"/>
    <col min="4106" max="4106" width="8.140625" style="19" customWidth="1"/>
    <col min="4107" max="4107" width="7.140625" style="19" customWidth="1"/>
    <col min="4108" max="4108" width="7.7109375" style="19" customWidth="1"/>
    <col min="4109" max="4109" width="8.28515625" style="19" customWidth="1"/>
    <col min="4110" max="4110" width="9" style="19" customWidth="1"/>
    <col min="4111" max="4111" width="8.42578125" style="19" customWidth="1"/>
    <col min="4112" max="4114" width="9.42578125" style="19" customWidth="1"/>
    <col min="4115" max="4352" width="11.42578125" style="19"/>
    <col min="4353" max="4353" width="20.42578125" style="19" customWidth="1"/>
    <col min="4354" max="4354" width="8" style="19" customWidth="1"/>
    <col min="4355" max="4355" width="7.85546875" style="19" customWidth="1"/>
    <col min="4356" max="4356" width="8.28515625" style="19" customWidth="1"/>
    <col min="4357" max="4357" width="7.7109375" style="19" customWidth="1"/>
    <col min="4358" max="4358" width="9.140625" style="19" customWidth="1"/>
    <col min="4359" max="4359" width="8.42578125" style="19" customWidth="1"/>
    <col min="4360" max="4360" width="8.28515625" style="19" customWidth="1"/>
    <col min="4361" max="4361" width="8.42578125" style="19" customWidth="1"/>
    <col min="4362" max="4362" width="8.140625" style="19" customWidth="1"/>
    <col min="4363" max="4363" width="7.140625" style="19" customWidth="1"/>
    <col min="4364" max="4364" width="7.7109375" style="19" customWidth="1"/>
    <col min="4365" max="4365" width="8.28515625" style="19" customWidth="1"/>
    <col min="4366" max="4366" width="9" style="19" customWidth="1"/>
    <col min="4367" max="4367" width="8.42578125" style="19" customWidth="1"/>
    <col min="4368" max="4370" width="9.42578125" style="19" customWidth="1"/>
    <col min="4371" max="4608" width="11.42578125" style="19"/>
    <col min="4609" max="4609" width="20.42578125" style="19" customWidth="1"/>
    <col min="4610" max="4610" width="8" style="19" customWidth="1"/>
    <col min="4611" max="4611" width="7.85546875" style="19" customWidth="1"/>
    <col min="4612" max="4612" width="8.28515625" style="19" customWidth="1"/>
    <col min="4613" max="4613" width="7.7109375" style="19" customWidth="1"/>
    <col min="4614" max="4614" width="9.140625" style="19" customWidth="1"/>
    <col min="4615" max="4615" width="8.42578125" style="19" customWidth="1"/>
    <col min="4616" max="4616" width="8.28515625" style="19" customWidth="1"/>
    <col min="4617" max="4617" width="8.42578125" style="19" customWidth="1"/>
    <col min="4618" max="4618" width="8.140625" style="19" customWidth="1"/>
    <col min="4619" max="4619" width="7.140625" style="19" customWidth="1"/>
    <col min="4620" max="4620" width="7.7109375" style="19" customWidth="1"/>
    <col min="4621" max="4621" width="8.28515625" style="19" customWidth="1"/>
    <col min="4622" max="4622" width="9" style="19" customWidth="1"/>
    <col min="4623" max="4623" width="8.42578125" style="19" customWidth="1"/>
    <col min="4624" max="4626" width="9.42578125" style="19" customWidth="1"/>
    <col min="4627" max="4864" width="11.42578125" style="19"/>
    <col min="4865" max="4865" width="20.42578125" style="19" customWidth="1"/>
    <col min="4866" max="4866" width="8" style="19" customWidth="1"/>
    <col min="4867" max="4867" width="7.85546875" style="19" customWidth="1"/>
    <col min="4868" max="4868" width="8.28515625" style="19" customWidth="1"/>
    <col min="4869" max="4869" width="7.7109375" style="19" customWidth="1"/>
    <col min="4870" max="4870" width="9.140625" style="19" customWidth="1"/>
    <col min="4871" max="4871" width="8.42578125" style="19" customWidth="1"/>
    <col min="4872" max="4872" width="8.28515625" style="19" customWidth="1"/>
    <col min="4873" max="4873" width="8.42578125" style="19" customWidth="1"/>
    <col min="4874" max="4874" width="8.140625" style="19" customWidth="1"/>
    <col min="4875" max="4875" width="7.140625" style="19" customWidth="1"/>
    <col min="4876" max="4876" width="7.7109375" style="19" customWidth="1"/>
    <col min="4877" max="4877" width="8.28515625" style="19" customWidth="1"/>
    <col min="4878" max="4878" width="9" style="19" customWidth="1"/>
    <col min="4879" max="4879" width="8.42578125" style="19" customWidth="1"/>
    <col min="4880" max="4882" width="9.42578125" style="19" customWidth="1"/>
    <col min="4883" max="5120" width="11.42578125" style="19"/>
    <col min="5121" max="5121" width="20.42578125" style="19" customWidth="1"/>
    <col min="5122" max="5122" width="8" style="19" customWidth="1"/>
    <col min="5123" max="5123" width="7.85546875" style="19" customWidth="1"/>
    <col min="5124" max="5124" width="8.28515625" style="19" customWidth="1"/>
    <col min="5125" max="5125" width="7.7109375" style="19" customWidth="1"/>
    <col min="5126" max="5126" width="9.140625" style="19" customWidth="1"/>
    <col min="5127" max="5127" width="8.42578125" style="19" customWidth="1"/>
    <col min="5128" max="5128" width="8.28515625" style="19" customWidth="1"/>
    <col min="5129" max="5129" width="8.42578125" style="19" customWidth="1"/>
    <col min="5130" max="5130" width="8.140625" style="19" customWidth="1"/>
    <col min="5131" max="5131" width="7.140625" style="19" customWidth="1"/>
    <col min="5132" max="5132" width="7.7109375" style="19" customWidth="1"/>
    <col min="5133" max="5133" width="8.28515625" style="19" customWidth="1"/>
    <col min="5134" max="5134" width="9" style="19" customWidth="1"/>
    <col min="5135" max="5135" width="8.42578125" style="19" customWidth="1"/>
    <col min="5136" max="5138" width="9.42578125" style="19" customWidth="1"/>
    <col min="5139" max="5376" width="11.42578125" style="19"/>
    <col min="5377" max="5377" width="20.42578125" style="19" customWidth="1"/>
    <col min="5378" max="5378" width="8" style="19" customWidth="1"/>
    <col min="5379" max="5379" width="7.85546875" style="19" customWidth="1"/>
    <col min="5380" max="5380" width="8.28515625" style="19" customWidth="1"/>
    <col min="5381" max="5381" width="7.7109375" style="19" customWidth="1"/>
    <col min="5382" max="5382" width="9.140625" style="19" customWidth="1"/>
    <col min="5383" max="5383" width="8.42578125" style="19" customWidth="1"/>
    <col min="5384" max="5384" width="8.28515625" style="19" customWidth="1"/>
    <col min="5385" max="5385" width="8.42578125" style="19" customWidth="1"/>
    <col min="5386" max="5386" width="8.140625" style="19" customWidth="1"/>
    <col min="5387" max="5387" width="7.140625" style="19" customWidth="1"/>
    <col min="5388" max="5388" width="7.7109375" style="19" customWidth="1"/>
    <col min="5389" max="5389" width="8.28515625" style="19" customWidth="1"/>
    <col min="5390" max="5390" width="9" style="19" customWidth="1"/>
    <col min="5391" max="5391" width="8.42578125" style="19" customWidth="1"/>
    <col min="5392" max="5394" width="9.42578125" style="19" customWidth="1"/>
    <col min="5395" max="5632" width="11.42578125" style="19"/>
    <col min="5633" max="5633" width="20.42578125" style="19" customWidth="1"/>
    <col min="5634" max="5634" width="8" style="19" customWidth="1"/>
    <col min="5635" max="5635" width="7.85546875" style="19" customWidth="1"/>
    <col min="5636" max="5636" width="8.28515625" style="19" customWidth="1"/>
    <col min="5637" max="5637" width="7.7109375" style="19" customWidth="1"/>
    <col min="5638" max="5638" width="9.140625" style="19" customWidth="1"/>
    <col min="5639" max="5639" width="8.42578125" style="19" customWidth="1"/>
    <col min="5640" max="5640" width="8.28515625" style="19" customWidth="1"/>
    <col min="5641" max="5641" width="8.42578125" style="19" customWidth="1"/>
    <col min="5642" max="5642" width="8.140625" style="19" customWidth="1"/>
    <col min="5643" max="5643" width="7.140625" style="19" customWidth="1"/>
    <col min="5644" max="5644" width="7.7109375" style="19" customWidth="1"/>
    <col min="5645" max="5645" width="8.28515625" style="19" customWidth="1"/>
    <col min="5646" max="5646" width="9" style="19" customWidth="1"/>
    <col min="5647" max="5647" width="8.42578125" style="19" customWidth="1"/>
    <col min="5648" max="5650" width="9.42578125" style="19" customWidth="1"/>
    <col min="5651" max="5888" width="11.42578125" style="19"/>
    <col min="5889" max="5889" width="20.42578125" style="19" customWidth="1"/>
    <col min="5890" max="5890" width="8" style="19" customWidth="1"/>
    <col min="5891" max="5891" width="7.85546875" style="19" customWidth="1"/>
    <col min="5892" max="5892" width="8.28515625" style="19" customWidth="1"/>
    <col min="5893" max="5893" width="7.7109375" style="19" customWidth="1"/>
    <col min="5894" max="5894" width="9.140625" style="19" customWidth="1"/>
    <col min="5895" max="5895" width="8.42578125" style="19" customWidth="1"/>
    <col min="5896" max="5896" width="8.28515625" style="19" customWidth="1"/>
    <col min="5897" max="5897" width="8.42578125" style="19" customWidth="1"/>
    <col min="5898" max="5898" width="8.140625" style="19" customWidth="1"/>
    <col min="5899" max="5899" width="7.140625" style="19" customWidth="1"/>
    <col min="5900" max="5900" width="7.7109375" style="19" customWidth="1"/>
    <col min="5901" max="5901" width="8.28515625" style="19" customWidth="1"/>
    <col min="5902" max="5902" width="9" style="19" customWidth="1"/>
    <col min="5903" max="5903" width="8.42578125" style="19" customWidth="1"/>
    <col min="5904" max="5906" width="9.42578125" style="19" customWidth="1"/>
    <col min="5907" max="6144" width="11.42578125" style="19"/>
    <col min="6145" max="6145" width="20.42578125" style="19" customWidth="1"/>
    <col min="6146" max="6146" width="8" style="19" customWidth="1"/>
    <col min="6147" max="6147" width="7.85546875" style="19" customWidth="1"/>
    <col min="6148" max="6148" width="8.28515625" style="19" customWidth="1"/>
    <col min="6149" max="6149" width="7.7109375" style="19" customWidth="1"/>
    <col min="6150" max="6150" width="9.140625" style="19" customWidth="1"/>
    <col min="6151" max="6151" width="8.42578125" style="19" customWidth="1"/>
    <col min="6152" max="6152" width="8.28515625" style="19" customWidth="1"/>
    <col min="6153" max="6153" width="8.42578125" style="19" customWidth="1"/>
    <col min="6154" max="6154" width="8.140625" style="19" customWidth="1"/>
    <col min="6155" max="6155" width="7.140625" style="19" customWidth="1"/>
    <col min="6156" max="6156" width="7.7109375" style="19" customWidth="1"/>
    <col min="6157" max="6157" width="8.28515625" style="19" customWidth="1"/>
    <col min="6158" max="6158" width="9" style="19" customWidth="1"/>
    <col min="6159" max="6159" width="8.42578125" style="19" customWidth="1"/>
    <col min="6160" max="6162" width="9.42578125" style="19" customWidth="1"/>
    <col min="6163" max="6400" width="11.42578125" style="19"/>
    <col min="6401" max="6401" width="20.42578125" style="19" customWidth="1"/>
    <col min="6402" max="6402" width="8" style="19" customWidth="1"/>
    <col min="6403" max="6403" width="7.85546875" style="19" customWidth="1"/>
    <col min="6404" max="6404" width="8.28515625" style="19" customWidth="1"/>
    <col min="6405" max="6405" width="7.7109375" style="19" customWidth="1"/>
    <col min="6406" max="6406" width="9.140625" style="19" customWidth="1"/>
    <col min="6407" max="6407" width="8.42578125" style="19" customWidth="1"/>
    <col min="6408" max="6408" width="8.28515625" style="19" customWidth="1"/>
    <col min="6409" max="6409" width="8.42578125" style="19" customWidth="1"/>
    <col min="6410" max="6410" width="8.140625" style="19" customWidth="1"/>
    <col min="6411" max="6411" width="7.140625" style="19" customWidth="1"/>
    <col min="6412" max="6412" width="7.7109375" style="19" customWidth="1"/>
    <col min="6413" max="6413" width="8.28515625" style="19" customWidth="1"/>
    <col min="6414" max="6414" width="9" style="19" customWidth="1"/>
    <col min="6415" max="6415" width="8.42578125" style="19" customWidth="1"/>
    <col min="6416" max="6418" width="9.42578125" style="19" customWidth="1"/>
    <col min="6419" max="6656" width="11.42578125" style="19"/>
    <col min="6657" max="6657" width="20.42578125" style="19" customWidth="1"/>
    <col min="6658" max="6658" width="8" style="19" customWidth="1"/>
    <col min="6659" max="6659" width="7.85546875" style="19" customWidth="1"/>
    <col min="6660" max="6660" width="8.28515625" style="19" customWidth="1"/>
    <col min="6661" max="6661" width="7.7109375" style="19" customWidth="1"/>
    <col min="6662" max="6662" width="9.140625" style="19" customWidth="1"/>
    <col min="6663" max="6663" width="8.42578125" style="19" customWidth="1"/>
    <col min="6664" max="6664" width="8.28515625" style="19" customWidth="1"/>
    <col min="6665" max="6665" width="8.42578125" style="19" customWidth="1"/>
    <col min="6666" max="6666" width="8.140625" style="19" customWidth="1"/>
    <col min="6667" max="6667" width="7.140625" style="19" customWidth="1"/>
    <col min="6668" max="6668" width="7.7109375" style="19" customWidth="1"/>
    <col min="6669" max="6669" width="8.28515625" style="19" customWidth="1"/>
    <col min="6670" max="6670" width="9" style="19" customWidth="1"/>
    <col min="6671" max="6671" width="8.42578125" style="19" customWidth="1"/>
    <col min="6672" max="6674" width="9.42578125" style="19" customWidth="1"/>
    <col min="6675" max="6912" width="11.42578125" style="19"/>
    <col min="6913" max="6913" width="20.42578125" style="19" customWidth="1"/>
    <col min="6914" max="6914" width="8" style="19" customWidth="1"/>
    <col min="6915" max="6915" width="7.85546875" style="19" customWidth="1"/>
    <col min="6916" max="6916" width="8.28515625" style="19" customWidth="1"/>
    <col min="6917" max="6917" width="7.7109375" style="19" customWidth="1"/>
    <col min="6918" max="6918" width="9.140625" style="19" customWidth="1"/>
    <col min="6919" max="6919" width="8.42578125" style="19" customWidth="1"/>
    <col min="6920" max="6920" width="8.28515625" style="19" customWidth="1"/>
    <col min="6921" max="6921" width="8.42578125" style="19" customWidth="1"/>
    <col min="6922" max="6922" width="8.140625" style="19" customWidth="1"/>
    <col min="6923" max="6923" width="7.140625" style="19" customWidth="1"/>
    <col min="6924" max="6924" width="7.7109375" style="19" customWidth="1"/>
    <col min="6925" max="6925" width="8.28515625" style="19" customWidth="1"/>
    <col min="6926" max="6926" width="9" style="19" customWidth="1"/>
    <col min="6927" max="6927" width="8.42578125" style="19" customWidth="1"/>
    <col min="6928" max="6930" width="9.42578125" style="19" customWidth="1"/>
    <col min="6931" max="7168" width="11.42578125" style="19"/>
    <col min="7169" max="7169" width="20.42578125" style="19" customWidth="1"/>
    <col min="7170" max="7170" width="8" style="19" customWidth="1"/>
    <col min="7171" max="7171" width="7.85546875" style="19" customWidth="1"/>
    <col min="7172" max="7172" width="8.28515625" style="19" customWidth="1"/>
    <col min="7173" max="7173" width="7.7109375" style="19" customWidth="1"/>
    <col min="7174" max="7174" width="9.140625" style="19" customWidth="1"/>
    <col min="7175" max="7175" width="8.42578125" style="19" customWidth="1"/>
    <col min="7176" max="7176" width="8.28515625" style="19" customWidth="1"/>
    <col min="7177" max="7177" width="8.42578125" style="19" customWidth="1"/>
    <col min="7178" max="7178" width="8.140625" style="19" customWidth="1"/>
    <col min="7179" max="7179" width="7.140625" style="19" customWidth="1"/>
    <col min="7180" max="7180" width="7.7109375" style="19" customWidth="1"/>
    <col min="7181" max="7181" width="8.28515625" style="19" customWidth="1"/>
    <col min="7182" max="7182" width="9" style="19" customWidth="1"/>
    <col min="7183" max="7183" width="8.42578125" style="19" customWidth="1"/>
    <col min="7184" max="7186" width="9.42578125" style="19" customWidth="1"/>
    <col min="7187" max="7424" width="11.42578125" style="19"/>
    <col min="7425" max="7425" width="20.42578125" style="19" customWidth="1"/>
    <col min="7426" max="7426" width="8" style="19" customWidth="1"/>
    <col min="7427" max="7427" width="7.85546875" style="19" customWidth="1"/>
    <col min="7428" max="7428" width="8.28515625" style="19" customWidth="1"/>
    <col min="7429" max="7429" width="7.7109375" style="19" customWidth="1"/>
    <col min="7430" max="7430" width="9.140625" style="19" customWidth="1"/>
    <col min="7431" max="7431" width="8.42578125" style="19" customWidth="1"/>
    <col min="7432" max="7432" width="8.28515625" style="19" customWidth="1"/>
    <col min="7433" max="7433" width="8.42578125" style="19" customWidth="1"/>
    <col min="7434" max="7434" width="8.140625" style="19" customWidth="1"/>
    <col min="7435" max="7435" width="7.140625" style="19" customWidth="1"/>
    <col min="7436" max="7436" width="7.7109375" style="19" customWidth="1"/>
    <col min="7437" max="7437" width="8.28515625" style="19" customWidth="1"/>
    <col min="7438" max="7438" width="9" style="19" customWidth="1"/>
    <col min="7439" max="7439" width="8.42578125" style="19" customWidth="1"/>
    <col min="7440" max="7442" width="9.42578125" style="19" customWidth="1"/>
    <col min="7443" max="7680" width="11.42578125" style="19"/>
    <col min="7681" max="7681" width="20.42578125" style="19" customWidth="1"/>
    <col min="7682" max="7682" width="8" style="19" customWidth="1"/>
    <col min="7683" max="7683" width="7.85546875" style="19" customWidth="1"/>
    <col min="7684" max="7684" width="8.28515625" style="19" customWidth="1"/>
    <col min="7685" max="7685" width="7.7109375" style="19" customWidth="1"/>
    <col min="7686" max="7686" width="9.140625" style="19" customWidth="1"/>
    <col min="7687" max="7687" width="8.42578125" style="19" customWidth="1"/>
    <col min="7688" max="7688" width="8.28515625" style="19" customWidth="1"/>
    <col min="7689" max="7689" width="8.42578125" style="19" customWidth="1"/>
    <col min="7690" max="7690" width="8.140625" style="19" customWidth="1"/>
    <col min="7691" max="7691" width="7.140625" style="19" customWidth="1"/>
    <col min="7692" max="7692" width="7.7109375" style="19" customWidth="1"/>
    <col min="7693" max="7693" width="8.28515625" style="19" customWidth="1"/>
    <col min="7694" max="7694" width="9" style="19" customWidth="1"/>
    <col min="7695" max="7695" width="8.42578125" style="19" customWidth="1"/>
    <col min="7696" max="7698" width="9.42578125" style="19" customWidth="1"/>
    <col min="7699" max="7936" width="11.42578125" style="19"/>
    <col min="7937" max="7937" width="20.42578125" style="19" customWidth="1"/>
    <col min="7938" max="7938" width="8" style="19" customWidth="1"/>
    <col min="7939" max="7939" width="7.85546875" style="19" customWidth="1"/>
    <col min="7940" max="7940" width="8.28515625" style="19" customWidth="1"/>
    <col min="7941" max="7941" width="7.7109375" style="19" customWidth="1"/>
    <col min="7942" max="7942" width="9.140625" style="19" customWidth="1"/>
    <col min="7943" max="7943" width="8.42578125" style="19" customWidth="1"/>
    <col min="7944" max="7944" width="8.28515625" style="19" customWidth="1"/>
    <col min="7945" max="7945" width="8.42578125" style="19" customWidth="1"/>
    <col min="7946" max="7946" width="8.140625" style="19" customWidth="1"/>
    <col min="7947" max="7947" width="7.140625" style="19" customWidth="1"/>
    <col min="7948" max="7948" width="7.7109375" style="19" customWidth="1"/>
    <col min="7949" max="7949" width="8.28515625" style="19" customWidth="1"/>
    <col min="7950" max="7950" width="9" style="19" customWidth="1"/>
    <col min="7951" max="7951" width="8.42578125" style="19" customWidth="1"/>
    <col min="7952" max="7954" width="9.42578125" style="19" customWidth="1"/>
    <col min="7955" max="8192" width="11.42578125" style="19"/>
    <col min="8193" max="8193" width="20.42578125" style="19" customWidth="1"/>
    <col min="8194" max="8194" width="8" style="19" customWidth="1"/>
    <col min="8195" max="8195" width="7.85546875" style="19" customWidth="1"/>
    <col min="8196" max="8196" width="8.28515625" style="19" customWidth="1"/>
    <col min="8197" max="8197" width="7.7109375" style="19" customWidth="1"/>
    <col min="8198" max="8198" width="9.140625" style="19" customWidth="1"/>
    <col min="8199" max="8199" width="8.42578125" style="19" customWidth="1"/>
    <col min="8200" max="8200" width="8.28515625" style="19" customWidth="1"/>
    <col min="8201" max="8201" width="8.42578125" style="19" customWidth="1"/>
    <col min="8202" max="8202" width="8.140625" style="19" customWidth="1"/>
    <col min="8203" max="8203" width="7.140625" style="19" customWidth="1"/>
    <col min="8204" max="8204" width="7.7109375" style="19" customWidth="1"/>
    <col min="8205" max="8205" width="8.28515625" style="19" customWidth="1"/>
    <col min="8206" max="8206" width="9" style="19" customWidth="1"/>
    <col min="8207" max="8207" width="8.42578125" style="19" customWidth="1"/>
    <col min="8208" max="8210" width="9.42578125" style="19" customWidth="1"/>
    <col min="8211" max="8448" width="11.42578125" style="19"/>
    <col min="8449" max="8449" width="20.42578125" style="19" customWidth="1"/>
    <col min="8450" max="8450" width="8" style="19" customWidth="1"/>
    <col min="8451" max="8451" width="7.85546875" style="19" customWidth="1"/>
    <col min="8452" max="8452" width="8.28515625" style="19" customWidth="1"/>
    <col min="8453" max="8453" width="7.7109375" style="19" customWidth="1"/>
    <col min="8454" max="8454" width="9.140625" style="19" customWidth="1"/>
    <col min="8455" max="8455" width="8.42578125" style="19" customWidth="1"/>
    <col min="8456" max="8456" width="8.28515625" style="19" customWidth="1"/>
    <col min="8457" max="8457" width="8.42578125" style="19" customWidth="1"/>
    <col min="8458" max="8458" width="8.140625" style="19" customWidth="1"/>
    <col min="8459" max="8459" width="7.140625" style="19" customWidth="1"/>
    <col min="8460" max="8460" width="7.7109375" style="19" customWidth="1"/>
    <col min="8461" max="8461" width="8.28515625" style="19" customWidth="1"/>
    <col min="8462" max="8462" width="9" style="19" customWidth="1"/>
    <col min="8463" max="8463" width="8.42578125" style="19" customWidth="1"/>
    <col min="8464" max="8466" width="9.42578125" style="19" customWidth="1"/>
    <col min="8467" max="8704" width="11.42578125" style="19"/>
    <col min="8705" max="8705" width="20.42578125" style="19" customWidth="1"/>
    <col min="8706" max="8706" width="8" style="19" customWidth="1"/>
    <col min="8707" max="8707" width="7.85546875" style="19" customWidth="1"/>
    <col min="8708" max="8708" width="8.28515625" style="19" customWidth="1"/>
    <col min="8709" max="8709" width="7.7109375" style="19" customWidth="1"/>
    <col min="8710" max="8710" width="9.140625" style="19" customWidth="1"/>
    <col min="8711" max="8711" width="8.42578125" style="19" customWidth="1"/>
    <col min="8712" max="8712" width="8.28515625" style="19" customWidth="1"/>
    <col min="8713" max="8713" width="8.42578125" style="19" customWidth="1"/>
    <col min="8714" max="8714" width="8.140625" style="19" customWidth="1"/>
    <col min="8715" max="8715" width="7.140625" style="19" customWidth="1"/>
    <col min="8716" max="8716" width="7.7109375" style="19" customWidth="1"/>
    <col min="8717" max="8717" width="8.28515625" style="19" customWidth="1"/>
    <col min="8718" max="8718" width="9" style="19" customWidth="1"/>
    <col min="8719" max="8719" width="8.42578125" style="19" customWidth="1"/>
    <col min="8720" max="8722" width="9.42578125" style="19" customWidth="1"/>
    <col min="8723" max="8960" width="11.42578125" style="19"/>
    <col min="8961" max="8961" width="20.42578125" style="19" customWidth="1"/>
    <col min="8962" max="8962" width="8" style="19" customWidth="1"/>
    <col min="8963" max="8963" width="7.85546875" style="19" customWidth="1"/>
    <col min="8964" max="8964" width="8.28515625" style="19" customWidth="1"/>
    <col min="8965" max="8965" width="7.7109375" style="19" customWidth="1"/>
    <col min="8966" max="8966" width="9.140625" style="19" customWidth="1"/>
    <col min="8967" max="8967" width="8.42578125" style="19" customWidth="1"/>
    <col min="8968" max="8968" width="8.28515625" style="19" customWidth="1"/>
    <col min="8969" max="8969" width="8.42578125" style="19" customWidth="1"/>
    <col min="8970" max="8970" width="8.140625" style="19" customWidth="1"/>
    <col min="8971" max="8971" width="7.140625" style="19" customWidth="1"/>
    <col min="8972" max="8972" width="7.7109375" style="19" customWidth="1"/>
    <col min="8973" max="8973" width="8.28515625" style="19" customWidth="1"/>
    <col min="8974" max="8974" width="9" style="19" customWidth="1"/>
    <col min="8975" max="8975" width="8.42578125" style="19" customWidth="1"/>
    <col min="8976" max="8978" width="9.42578125" style="19" customWidth="1"/>
    <col min="8979" max="9216" width="11.42578125" style="19"/>
    <col min="9217" max="9217" width="20.42578125" style="19" customWidth="1"/>
    <col min="9218" max="9218" width="8" style="19" customWidth="1"/>
    <col min="9219" max="9219" width="7.85546875" style="19" customWidth="1"/>
    <col min="9220" max="9220" width="8.28515625" style="19" customWidth="1"/>
    <col min="9221" max="9221" width="7.7109375" style="19" customWidth="1"/>
    <col min="9222" max="9222" width="9.140625" style="19" customWidth="1"/>
    <col min="9223" max="9223" width="8.42578125" style="19" customWidth="1"/>
    <col min="9224" max="9224" width="8.28515625" style="19" customWidth="1"/>
    <col min="9225" max="9225" width="8.42578125" style="19" customWidth="1"/>
    <col min="9226" max="9226" width="8.140625" style="19" customWidth="1"/>
    <col min="9227" max="9227" width="7.140625" style="19" customWidth="1"/>
    <col min="9228" max="9228" width="7.7109375" style="19" customWidth="1"/>
    <col min="9229" max="9229" width="8.28515625" style="19" customWidth="1"/>
    <col min="9230" max="9230" width="9" style="19" customWidth="1"/>
    <col min="9231" max="9231" width="8.42578125" style="19" customWidth="1"/>
    <col min="9232" max="9234" width="9.42578125" style="19" customWidth="1"/>
    <col min="9235" max="9472" width="11.42578125" style="19"/>
    <col min="9473" max="9473" width="20.42578125" style="19" customWidth="1"/>
    <col min="9474" max="9474" width="8" style="19" customWidth="1"/>
    <col min="9475" max="9475" width="7.85546875" style="19" customWidth="1"/>
    <col min="9476" max="9476" width="8.28515625" style="19" customWidth="1"/>
    <col min="9477" max="9477" width="7.7109375" style="19" customWidth="1"/>
    <col min="9478" max="9478" width="9.140625" style="19" customWidth="1"/>
    <col min="9479" max="9479" width="8.42578125" style="19" customWidth="1"/>
    <col min="9480" max="9480" width="8.28515625" style="19" customWidth="1"/>
    <col min="9481" max="9481" width="8.42578125" style="19" customWidth="1"/>
    <col min="9482" max="9482" width="8.140625" style="19" customWidth="1"/>
    <col min="9483" max="9483" width="7.140625" style="19" customWidth="1"/>
    <col min="9484" max="9484" width="7.7109375" style="19" customWidth="1"/>
    <col min="9485" max="9485" width="8.28515625" style="19" customWidth="1"/>
    <col min="9486" max="9486" width="9" style="19" customWidth="1"/>
    <col min="9487" max="9487" width="8.42578125" style="19" customWidth="1"/>
    <col min="9488" max="9490" width="9.42578125" style="19" customWidth="1"/>
    <col min="9491" max="9728" width="11.42578125" style="19"/>
    <col min="9729" max="9729" width="20.42578125" style="19" customWidth="1"/>
    <col min="9730" max="9730" width="8" style="19" customWidth="1"/>
    <col min="9731" max="9731" width="7.85546875" style="19" customWidth="1"/>
    <col min="9732" max="9732" width="8.28515625" style="19" customWidth="1"/>
    <col min="9733" max="9733" width="7.7109375" style="19" customWidth="1"/>
    <col min="9734" max="9734" width="9.140625" style="19" customWidth="1"/>
    <col min="9735" max="9735" width="8.42578125" style="19" customWidth="1"/>
    <col min="9736" max="9736" width="8.28515625" style="19" customWidth="1"/>
    <col min="9737" max="9737" width="8.42578125" style="19" customWidth="1"/>
    <col min="9738" max="9738" width="8.140625" style="19" customWidth="1"/>
    <col min="9739" max="9739" width="7.140625" style="19" customWidth="1"/>
    <col min="9740" max="9740" width="7.7109375" style="19" customWidth="1"/>
    <col min="9741" max="9741" width="8.28515625" style="19" customWidth="1"/>
    <col min="9742" max="9742" width="9" style="19" customWidth="1"/>
    <col min="9743" max="9743" width="8.42578125" style="19" customWidth="1"/>
    <col min="9744" max="9746" width="9.42578125" style="19" customWidth="1"/>
    <col min="9747" max="9984" width="11.42578125" style="19"/>
    <col min="9985" max="9985" width="20.42578125" style="19" customWidth="1"/>
    <col min="9986" max="9986" width="8" style="19" customWidth="1"/>
    <col min="9987" max="9987" width="7.85546875" style="19" customWidth="1"/>
    <col min="9988" max="9988" width="8.28515625" style="19" customWidth="1"/>
    <col min="9989" max="9989" width="7.7109375" style="19" customWidth="1"/>
    <col min="9990" max="9990" width="9.140625" style="19" customWidth="1"/>
    <col min="9991" max="9991" width="8.42578125" style="19" customWidth="1"/>
    <col min="9992" max="9992" width="8.28515625" style="19" customWidth="1"/>
    <col min="9993" max="9993" width="8.42578125" style="19" customWidth="1"/>
    <col min="9994" max="9994" width="8.140625" style="19" customWidth="1"/>
    <col min="9995" max="9995" width="7.140625" style="19" customWidth="1"/>
    <col min="9996" max="9996" width="7.7109375" style="19" customWidth="1"/>
    <col min="9997" max="9997" width="8.28515625" style="19" customWidth="1"/>
    <col min="9998" max="9998" width="9" style="19" customWidth="1"/>
    <col min="9999" max="9999" width="8.42578125" style="19" customWidth="1"/>
    <col min="10000" max="10002" width="9.42578125" style="19" customWidth="1"/>
    <col min="10003" max="10240" width="11.42578125" style="19"/>
    <col min="10241" max="10241" width="20.42578125" style="19" customWidth="1"/>
    <col min="10242" max="10242" width="8" style="19" customWidth="1"/>
    <col min="10243" max="10243" width="7.85546875" style="19" customWidth="1"/>
    <col min="10244" max="10244" width="8.28515625" style="19" customWidth="1"/>
    <col min="10245" max="10245" width="7.7109375" style="19" customWidth="1"/>
    <col min="10246" max="10246" width="9.140625" style="19" customWidth="1"/>
    <col min="10247" max="10247" width="8.42578125" style="19" customWidth="1"/>
    <col min="10248" max="10248" width="8.28515625" style="19" customWidth="1"/>
    <col min="10249" max="10249" width="8.42578125" style="19" customWidth="1"/>
    <col min="10250" max="10250" width="8.140625" style="19" customWidth="1"/>
    <col min="10251" max="10251" width="7.140625" style="19" customWidth="1"/>
    <col min="10252" max="10252" width="7.7109375" style="19" customWidth="1"/>
    <col min="10253" max="10253" width="8.28515625" style="19" customWidth="1"/>
    <col min="10254" max="10254" width="9" style="19" customWidth="1"/>
    <col min="10255" max="10255" width="8.42578125" style="19" customWidth="1"/>
    <col min="10256" max="10258" width="9.42578125" style="19" customWidth="1"/>
    <col min="10259" max="10496" width="11.42578125" style="19"/>
    <col min="10497" max="10497" width="20.42578125" style="19" customWidth="1"/>
    <col min="10498" max="10498" width="8" style="19" customWidth="1"/>
    <col min="10499" max="10499" width="7.85546875" style="19" customWidth="1"/>
    <col min="10500" max="10500" width="8.28515625" style="19" customWidth="1"/>
    <col min="10501" max="10501" width="7.7109375" style="19" customWidth="1"/>
    <col min="10502" max="10502" width="9.140625" style="19" customWidth="1"/>
    <col min="10503" max="10503" width="8.42578125" style="19" customWidth="1"/>
    <col min="10504" max="10504" width="8.28515625" style="19" customWidth="1"/>
    <col min="10505" max="10505" width="8.42578125" style="19" customWidth="1"/>
    <col min="10506" max="10506" width="8.140625" style="19" customWidth="1"/>
    <col min="10507" max="10507" width="7.140625" style="19" customWidth="1"/>
    <col min="10508" max="10508" width="7.7109375" style="19" customWidth="1"/>
    <col min="10509" max="10509" width="8.28515625" style="19" customWidth="1"/>
    <col min="10510" max="10510" width="9" style="19" customWidth="1"/>
    <col min="10511" max="10511" width="8.42578125" style="19" customWidth="1"/>
    <col min="10512" max="10514" width="9.42578125" style="19" customWidth="1"/>
    <col min="10515" max="10752" width="11.42578125" style="19"/>
    <col min="10753" max="10753" width="20.42578125" style="19" customWidth="1"/>
    <col min="10754" max="10754" width="8" style="19" customWidth="1"/>
    <col min="10755" max="10755" width="7.85546875" style="19" customWidth="1"/>
    <col min="10756" max="10756" width="8.28515625" style="19" customWidth="1"/>
    <col min="10757" max="10757" width="7.7109375" style="19" customWidth="1"/>
    <col min="10758" max="10758" width="9.140625" style="19" customWidth="1"/>
    <col min="10759" max="10759" width="8.42578125" style="19" customWidth="1"/>
    <col min="10760" max="10760" width="8.28515625" style="19" customWidth="1"/>
    <col min="10761" max="10761" width="8.42578125" style="19" customWidth="1"/>
    <col min="10762" max="10762" width="8.140625" style="19" customWidth="1"/>
    <col min="10763" max="10763" width="7.140625" style="19" customWidth="1"/>
    <col min="10764" max="10764" width="7.7109375" style="19" customWidth="1"/>
    <col min="10765" max="10765" width="8.28515625" style="19" customWidth="1"/>
    <col min="10766" max="10766" width="9" style="19" customWidth="1"/>
    <col min="10767" max="10767" width="8.42578125" style="19" customWidth="1"/>
    <col min="10768" max="10770" width="9.42578125" style="19" customWidth="1"/>
    <col min="10771" max="11008" width="11.42578125" style="19"/>
    <col min="11009" max="11009" width="20.42578125" style="19" customWidth="1"/>
    <col min="11010" max="11010" width="8" style="19" customWidth="1"/>
    <col min="11011" max="11011" width="7.85546875" style="19" customWidth="1"/>
    <col min="11012" max="11012" width="8.28515625" style="19" customWidth="1"/>
    <col min="11013" max="11013" width="7.7109375" style="19" customWidth="1"/>
    <col min="11014" max="11014" width="9.140625" style="19" customWidth="1"/>
    <col min="11015" max="11015" width="8.42578125" style="19" customWidth="1"/>
    <col min="11016" max="11016" width="8.28515625" style="19" customWidth="1"/>
    <col min="11017" max="11017" width="8.42578125" style="19" customWidth="1"/>
    <col min="11018" max="11018" width="8.140625" style="19" customWidth="1"/>
    <col min="11019" max="11019" width="7.140625" style="19" customWidth="1"/>
    <col min="11020" max="11020" width="7.7109375" style="19" customWidth="1"/>
    <col min="11021" max="11021" width="8.28515625" style="19" customWidth="1"/>
    <col min="11022" max="11022" width="9" style="19" customWidth="1"/>
    <col min="11023" max="11023" width="8.42578125" style="19" customWidth="1"/>
    <col min="11024" max="11026" width="9.42578125" style="19" customWidth="1"/>
    <col min="11027" max="11264" width="11.42578125" style="19"/>
    <col min="11265" max="11265" width="20.42578125" style="19" customWidth="1"/>
    <col min="11266" max="11266" width="8" style="19" customWidth="1"/>
    <col min="11267" max="11267" width="7.85546875" style="19" customWidth="1"/>
    <col min="11268" max="11268" width="8.28515625" style="19" customWidth="1"/>
    <col min="11269" max="11269" width="7.7109375" style="19" customWidth="1"/>
    <col min="11270" max="11270" width="9.140625" style="19" customWidth="1"/>
    <col min="11271" max="11271" width="8.42578125" style="19" customWidth="1"/>
    <col min="11272" max="11272" width="8.28515625" style="19" customWidth="1"/>
    <col min="11273" max="11273" width="8.42578125" style="19" customWidth="1"/>
    <col min="11274" max="11274" width="8.140625" style="19" customWidth="1"/>
    <col min="11275" max="11275" width="7.140625" style="19" customWidth="1"/>
    <col min="11276" max="11276" width="7.7109375" style="19" customWidth="1"/>
    <col min="11277" max="11277" width="8.28515625" style="19" customWidth="1"/>
    <col min="11278" max="11278" width="9" style="19" customWidth="1"/>
    <col min="11279" max="11279" width="8.42578125" style="19" customWidth="1"/>
    <col min="11280" max="11282" width="9.42578125" style="19" customWidth="1"/>
    <col min="11283" max="11520" width="11.42578125" style="19"/>
    <col min="11521" max="11521" width="20.42578125" style="19" customWidth="1"/>
    <col min="11522" max="11522" width="8" style="19" customWidth="1"/>
    <col min="11523" max="11523" width="7.85546875" style="19" customWidth="1"/>
    <col min="11524" max="11524" width="8.28515625" style="19" customWidth="1"/>
    <col min="11525" max="11525" width="7.7109375" style="19" customWidth="1"/>
    <col min="11526" max="11526" width="9.140625" style="19" customWidth="1"/>
    <col min="11527" max="11527" width="8.42578125" style="19" customWidth="1"/>
    <col min="11528" max="11528" width="8.28515625" style="19" customWidth="1"/>
    <col min="11529" max="11529" width="8.42578125" style="19" customWidth="1"/>
    <col min="11530" max="11530" width="8.140625" style="19" customWidth="1"/>
    <col min="11531" max="11531" width="7.140625" style="19" customWidth="1"/>
    <col min="11532" max="11532" width="7.7109375" style="19" customWidth="1"/>
    <col min="11533" max="11533" width="8.28515625" style="19" customWidth="1"/>
    <col min="11534" max="11534" width="9" style="19" customWidth="1"/>
    <col min="11535" max="11535" width="8.42578125" style="19" customWidth="1"/>
    <col min="11536" max="11538" width="9.42578125" style="19" customWidth="1"/>
    <col min="11539" max="11776" width="11.42578125" style="19"/>
    <col min="11777" max="11777" width="20.42578125" style="19" customWidth="1"/>
    <col min="11778" max="11778" width="8" style="19" customWidth="1"/>
    <col min="11779" max="11779" width="7.85546875" style="19" customWidth="1"/>
    <col min="11780" max="11780" width="8.28515625" style="19" customWidth="1"/>
    <col min="11781" max="11781" width="7.7109375" style="19" customWidth="1"/>
    <col min="11782" max="11782" width="9.140625" style="19" customWidth="1"/>
    <col min="11783" max="11783" width="8.42578125" style="19" customWidth="1"/>
    <col min="11784" max="11784" width="8.28515625" style="19" customWidth="1"/>
    <col min="11785" max="11785" width="8.42578125" style="19" customWidth="1"/>
    <col min="11786" max="11786" width="8.140625" style="19" customWidth="1"/>
    <col min="11787" max="11787" width="7.140625" style="19" customWidth="1"/>
    <col min="11788" max="11788" width="7.7109375" style="19" customWidth="1"/>
    <col min="11789" max="11789" width="8.28515625" style="19" customWidth="1"/>
    <col min="11790" max="11790" width="9" style="19" customWidth="1"/>
    <col min="11791" max="11791" width="8.42578125" style="19" customWidth="1"/>
    <col min="11792" max="11794" width="9.42578125" style="19" customWidth="1"/>
    <col min="11795" max="12032" width="11.42578125" style="19"/>
    <col min="12033" max="12033" width="20.42578125" style="19" customWidth="1"/>
    <col min="12034" max="12034" width="8" style="19" customWidth="1"/>
    <col min="12035" max="12035" width="7.85546875" style="19" customWidth="1"/>
    <col min="12036" max="12036" width="8.28515625" style="19" customWidth="1"/>
    <col min="12037" max="12037" width="7.7109375" style="19" customWidth="1"/>
    <col min="12038" max="12038" width="9.140625" style="19" customWidth="1"/>
    <col min="12039" max="12039" width="8.42578125" style="19" customWidth="1"/>
    <col min="12040" max="12040" width="8.28515625" style="19" customWidth="1"/>
    <col min="12041" max="12041" width="8.42578125" style="19" customWidth="1"/>
    <col min="12042" max="12042" width="8.140625" style="19" customWidth="1"/>
    <col min="12043" max="12043" width="7.140625" style="19" customWidth="1"/>
    <col min="12044" max="12044" width="7.7109375" style="19" customWidth="1"/>
    <col min="12045" max="12045" width="8.28515625" style="19" customWidth="1"/>
    <col min="12046" max="12046" width="9" style="19" customWidth="1"/>
    <col min="12047" max="12047" width="8.42578125" style="19" customWidth="1"/>
    <col min="12048" max="12050" width="9.42578125" style="19" customWidth="1"/>
    <col min="12051" max="12288" width="11.42578125" style="19"/>
    <col min="12289" max="12289" width="20.42578125" style="19" customWidth="1"/>
    <col min="12290" max="12290" width="8" style="19" customWidth="1"/>
    <col min="12291" max="12291" width="7.85546875" style="19" customWidth="1"/>
    <col min="12292" max="12292" width="8.28515625" style="19" customWidth="1"/>
    <col min="12293" max="12293" width="7.7109375" style="19" customWidth="1"/>
    <col min="12294" max="12294" width="9.140625" style="19" customWidth="1"/>
    <col min="12295" max="12295" width="8.42578125" style="19" customWidth="1"/>
    <col min="12296" max="12296" width="8.28515625" style="19" customWidth="1"/>
    <col min="12297" max="12297" width="8.42578125" style="19" customWidth="1"/>
    <col min="12298" max="12298" width="8.140625" style="19" customWidth="1"/>
    <col min="12299" max="12299" width="7.140625" style="19" customWidth="1"/>
    <col min="12300" max="12300" width="7.7109375" style="19" customWidth="1"/>
    <col min="12301" max="12301" width="8.28515625" style="19" customWidth="1"/>
    <col min="12302" max="12302" width="9" style="19" customWidth="1"/>
    <col min="12303" max="12303" width="8.42578125" style="19" customWidth="1"/>
    <col min="12304" max="12306" width="9.42578125" style="19" customWidth="1"/>
    <col min="12307" max="12544" width="11.42578125" style="19"/>
    <col min="12545" max="12545" width="20.42578125" style="19" customWidth="1"/>
    <col min="12546" max="12546" width="8" style="19" customWidth="1"/>
    <col min="12547" max="12547" width="7.85546875" style="19" customWidth="1"/>
    <col min="12548" max="12548" width="8.28515625" style="19" customWidth="1"/>
    <col min="12549" max="12549" width="7.7109375" style="19" customWidth="1"/>
    <col min="12550" max="12550" width="9.140625" style="19" customWidth="1"/>
    <col min="12551" max="12551" width="8.42578125" style="19" customWidth="1"/>
    <col min="12552" max="12552" width="8.28515625" style="19" customWidth="1"/>
    <col min="12553" max="12553" width="8.42578125" style="19" customWidth="1"/>
    <col min="12554" max="12554" width="8.140625" style="19" customWidth="1"/>
    <col min="12555" max="12555" width="7.140625" style="19" customWidth="1"/>
    <col min="12556" max="12556" width="7.7109375" style="19" customWidth="1"/>
    <col min="12557" max="12557" width="8.28515625" style="19" customWidth="1"/>
    <col min="12558" max="12558" width="9" style="19" customWidth="1"/>
    <col min="12559" max="12559" width="8.42578125" style="19" customWidth="1"/>
    <col min="12560" max="12562" width="9.42578125" style="19" customWidth="1"/>
    <col min="12563" max="12800" width="11.42578125" style="19"/>
    <col min="12801" max="12801" width="20.42578125" style="19" customWidth="1"/>
    <col min="12802" max="12802" width="8" style="19" customWidth="1"/>
    <col min="12803" max="12803" width="7.85546875" style="19" customWidth="1"/>
    <col min="12804" max="12804" width="8.28515625" style="19" customWidth="1"/>
    <col min="12805" max="12805" width="7.7109375" style="19" customWidth="1"/>
    <col min="12806" max="12806" width="9.140625" style="19" customWidth="1"/>
    <col min="12807" max="12807" width="8.42578125" style="19" customWidth="1"/>
    <col min="12808" max="12808" width="8.28515625" style="19" customWidth="1"/>
    <col min="12809" max="12809" width="8.42578125" style="19" customWidth="1"/>
    <col min="12810" max="12810" width="8.140625" style="19" customWidth="1"/>
    <col min="12811" max="12811" width="7.140625" style="19" customWidth="1"/>
    <col min="12812" max="12812" width="7.7109375" style="19" customWidth="1"/>
    <col min="12813" max="12813" width="8.28515625" style="19" customWidth="1"/>
    <col min="12814" max="12814" width="9" style="19" customWidth="1"/>
    <col min="12815" max="12815" width="8.42578125" style="19" customWidth="1"/>
    <col min="12816" max="12818" width="9.42578125" style="19" customWidth="1"/>
    <col min="12819" max="13056" width="11.42578125" style="19"/>
    <col min="13057" max="13057" width="20.42578125" style="19" customWidth="1"/>
    <col min="13058" max="13058" width="8" style="19" customWidth="1"/>
    <col min="13059" max="13059" width="7.85546875" style="19" customWidth="1"/>
    <col min="13060" max="13060" width="8.28515625" style="19" customWidth="1"/>
    <col min="13061" max="13061" width="7.7109375" style="19" customWidth="1"/>
    <col min="13062" max="13062" width="9.140625" style="19" customWidth="1"/>
    <col min="13063" max="13063" width="8.42578125" style="19" customWidth="1"/>
    <col min="13064" max="13064" width="8.28515625" style="19" customWidth="1"/>
    <col min="13065" max="13065" width="8.42578125" style="19" customWidth="1"/>
    <col min="13066" max="13066" width="8.140625" style="19" customWidth="1"/>
    <col min="13067" max="13067" width="7.140625" style="19" customWidth="1"/>
    <col min="13068" max="13068" width="7.7109375" style="19" customWidth="1"/>
    <col min="13069" max="13069" width="8.28515625" style="19" customWidth="1"/>
    <col min="13070" max="13070" width="9" style="19" customWidth="1"/>
    <col min="13071" max="13071" width="8.42578125" style="19" customWidth="1"/>
    <col min="13072" max="13074" width="9.42578125" style="19" customWidth="1"/>
    <col min="13075" max="13312" width="11.42578125" style="19"/>
    <col min="13313" max="13313" width="20.42578125" style="19" customWidth="1"/>
    <col min="13314" max="13314" width="8" style="19" customWidth="1"/>
    <col min="13315" max="13315" width="7.85546875" style="19" customWidth="1"/>
    <col min="13316" max="13316" width="8.28515625" style="19" customWidth="1"/>
    <col min="13317" max="13317" width="7.7109375" style="19" customWidth="1"/>
    <col min="13318" max="13318" width="9.140625" style="19" customWidth="1"/>
    <col min="13319" max="13319" width="8.42578125" style="19" customWidth="1"/>
    <col min="13320" max="13320" width="8.28515625" style="19" customWidth="1"/>
    <col min="13321" max="13321" width="8.42578125" style="19" customWidth="1"/>
    <col min="13322" max="13322" width="8.140625" style="19" customWidth="1"/>
    <col min="13323" max="13323" width="7.140625" style="19" customWidth="1"/>
    <col min="13324" max="13324" width="7.7109375" style="19" customWidth="1"/>
    <col min="13325" max="13325" width="8.28515625" style="19" customWidth="1"/>
    <col min="13326" max="13326" width="9" style="19" customWidth="1"/>
    <col min="13327" max="13327" width="8.42578125" style="19" customWidth="1"/>
    <col min="13328" max="13330" width="9.42578125" style="19" customWidth="1"/>
    <col min="13331" max="13568" width="11.42578125" style="19"/>
    <col min="13569" max="13569" width="20.42578125" style="19" customWidth="1"/>
    <col min="13570" max="13570" width="8" style="19" customWidth="1"/>
    <col min="13571" max="13571" width="7.85546875" style="19" customWidth="1"/>
    <col min="13572" max="13572" width="8.28515625" style="19" customWidth="1"/>
    <col min="13573" max="13573" width="7.7109375" style="19" customWidth="1"/>
    <col min="13574" max="13574" width="9.140625" style="19" customWidth="1"/>
    <col min="13575" max="13575" width="8.42578125" style="19" customWidth="1"/>
    <col min="13576" max="13576" width="8.28515625" style="19" customWidth="1"/>
    <col min="13577" max="13577" width="8.42578125" style="19" customWidth="1"/>
    <col min="13578" max="13578" width="8.140625" style="19" customWidth="1"/>
    <col min="13579" max="13579" width="7.140625" style="19" customWidth="1"/>
    <col min="13580" max="13580" width="7.7109375" style="19" customWidth="1"/>
    <col min="13581" max="13581" width="8.28515625" style="19" customWidth="1"/>
    <col min="13582" max="13582" width="9" style="19" customWidth="1"/>
    <col min="13583" max="13583" width="8.42578125" style="19" customWidth="1"/>
    <col min="13584" max="13586" width="9.42578125" style="19" customWidth="1"/>
    <col min="13587" max="13824" width="11.42578125" style="19"/>
    <col min="13825" max="13825" width="20.42578125" style="19" customWidth="1"/>
    <col min="13826" max="13826" width="8" style="19" customWidth="1"/>
    <col min="13827" max="13827" width="7.85546875" style="19" customWidth="1"/>
    <col min="13828" max="13828" width="8.28515625" style="19" customWidth="1"/>
    <col min="13829" max="13829" width="7.7109375" style="19" customWidth="1"/>
    <col min="13830" max="13830" width="9.140625" style="19" customWidth="1"/>
    <col min="13831" max="13831" width="8.42578125" style="19" customWidth="1"/>
    <col min="13832" max="13832" width="8.28515625" style="19" customWidth="1"/>
    <col min="13833" max="13833" width="8.42578125" style="19" customWidth="1"/>
    <col min="13834" max="13834" width="8.140625" style="19" customWidth="1"/>
    <col min="13835" max="13835" width="7.140625" style="19" customWidth="1"/>
    <col min="13836" max="13836" width="7.7109375" style="19" customWidth="1"/>
    <col min="13837" max="13837" width="8.28515625" style="19" customWidth="1"/>
    <col min="13838" max="13838" width="9" style="19" customWidth="1"/>
    <col min="13839" max="13839" width="8.42578125" style="19" customWidth="1"/>
    <col min="13840" max="13842" width="9.42578125" style="19" customWidth="1"/>
    <col min="13843" max="14080" width="11.42578125" style="19"/>
    <col min="14081" max="14081" width="20.42578125" style="19" customWidth="1"/>
    <col min="14082" max="14082" width="8" style="19" customWidth="1"/>
    <col min="14083" max="14083" width="7.85546875" style="19" customWidth="1"/>
    <col min="14084" max="14084" width="8.28515625" style="19" customWidth="1"/>
    <col min="14085" max="14085" width="7.7109375" style="19" customWidth="1"/>
    <col min="14086" max="14086" width="9.140625" style="19" customWidth="1"/>
    <col min="14087" max="14087" width="8.42578125" style="19" customWidth="1"/>
    <col min="14088" max="14088" width="8.28515625" style="19" customWidth="1"/>
    <col min="14089" max="14089" width="8.42578125" style="19" customWidth="1"/>
    <col min="14090" max="14090" width="8.140625" style="19" customWidth="1"/>
    <col min="14091" max="14091" width="7.140625" style="19" customWidth="1"/>
    <col min="14092" max="14092" width="7.7109375" style="19" customWidth="1"/>
    <col min="14093" max="14093" width="8.28515625" style="19" customWidth="1"/>
    <col min="14094" max="14094" width="9" style="19" customWidth="1"/>
    <col min="14095" max="14095" width="8.42578125" style="19" customWidth="1"/>
    <col min="14096" max="14098" width="9.42578125" style="19" customWidth="1"/>
    <col min="14099" max="14336" width="11.42578125" style="19"/>
    <col min="14337" max="14337" width="20.42578125" style="19" customWidth="1"/>
    <col min="14338" max="14338" width="8" style="19" customWidth="1"/>
    <col min="14339" max="14339" width="7.85546875" style="19" customWidth="1"/>
    <col min="14340" max="14340" width="8.28515625" style="19" customWidth="1"/>
    <col min="14341" max="14341" width="7.7109375" style="19" customWidth="1"/>
    <col min="14342" max="14342" width="9.140625" style="19" customWidth="1"/>
    <col min="14343" max="14343" width="8.42578125" style="19" customWidth="1"/>
    <col min="14344" max="14344" width="8.28515625" style="19" customWidth="1"/>
    <col min="14345" max="14345" width="8.42578125" style="19" customWidth="1"/>
    <col min="14346" max="14346" width="8.140625" style="19" customWidth="1"/>
    <col min="14347" max="14347" width="7.140625" style="19" customWidth="1"/>
    <col min="14348" max="14348" width="7.7109375" style="19" customWidth="1"/>
    <col min="14349" max="14349" width="8.28515625" style="19" customWidth="1"/>
    <col min="14350" max="14350" width="9" style="19" customWidth="1"/>
    <col min="14351" max="14351" width="8.42578125" style="19" customWidth="1"/>
    <col min="14352" max="14354" width="9.42578125" style="19" customWidth="1"/>
    <col min="14355" max="14592" width="11.42578125" style="19"/>
    <col min="14593" max="14593" width="20.42578125" style="19" customWidth="1"/>
    <col min="14594" max="14594" width="8" style="19" customWidth="1"/>
    <col min="14595" max="14595" width="7.85546875" style="19" customWidth="1"/>
    <col min="14596" max="14596" width="8.28515625" style="19" customWidth="1"/>
    <col min="14597" max="14597" width="7.7109375" style="19" customWidth="1"/>
    <col min="14598" max="14598" width="9.140625" style="19" customWidth="1"/>
    <col min="14599" max="14599" width="8.42578125" style="19" customWidth="1"/>
    <col min="14600" max="14600" width="8.28515625" style="19" customWidth="1"/>
    <col min="14601" max="14601" width="8.42578125" style="19" customWidth="1"/>
    <col min="14602" max="14602" width="8.140625" style="19" customWidth="1"/>
    <col min="14603" max="14603" width="7.140625" style="19" customWidth="1"/>
    <col min="14604" max="14604" width="7.7109375" style="19" customWidth="1"/>
    <col min="14605" max="14605" width="8.28515625" style="19" customWidth="1"/>
    <col min="14606" max="14606" width="9" style="19" customWidth="1"/>
    <col min="14607" max="14607" width="8.42578125" style="19" customWidth="1"/>
    <col min="14608" max="14610" width="9.42578125" style="19" customWidth="1"/>
    <col min="14611" max="14848" width="11.42578125" style="19"/>
    <col min="14849" max="14849" width="20.42578125" style="19" customWidth="1"/>
    <col min="14850" max="14850" width="8" style="19" customWidth="1"/>
    <col min="14851" max="14851" width="7.85546875" style="19" customWidth="1"/>
    <col min="14852" max="14852" width="8.28515625" style="19" customWidth="1"/>
    <col min="14853" max="14853" width="7.7109375" style="19" customWidth="1"/>
    <col min="14854" max="14854" width="9.140625" style="19" customWidth="1"/>
    <col min="14855" max="14855" width="8.42578125" style="19" customWidth="1"/>
    <col min="14856" max="14856" width="8.28515625" style="19" customWidth="1"/>
    <col min="14857" max="14857" width="8.42578125" style="19" customWidth="1"/>
    <col min="14858" max="14858" width="8.140625" style="19" customWidth="1"/>
    <col min="14859" max="14859" width="7.140625" style="19" customWidth="1"/>
    <col min="14860" max="14860" width="7.7109375" style="19" customWidth="1"/>
    <col min="14861" max="14861" width="8.28515625" style="19" customWidth="1"/>
    <col min="14862" max="14862" width="9" style="19" customWidth="1"/>
    <col min="14863" max="14863" width="8.42578125" style="19" customWidth="1"/>
    <col min="14864" max="14866" width="9.42578125" style="19" customWidth="1"/>
    <col min="14867" max="15104" width="11.42578125" style="19"/>
    <col min="15105" max="15105" width="20.42578125" style="19" customWidth="1"/>
    <col min="15106" max="15106" width="8" style="19" customWidth="1"/>
    <col min="15107" max="15107" width="7.85546875" style="19" customWidth="1"/>
    <col min="15108" max="15108" width="8.28515625" style="19" customWidth="1"/>
    <col min="15109" max="15109" width="7.7109375" style="19" customWidth="1"/>
    <col min="15110" max="15110" width="9.140625" style="19" customWidth="1"/>
    <col min="15111" max="15111" width="8.42578125" style="19" customWidth="1"/>
    <col min="15112" max="15112" width="8.28515625" style="19" customWidth="1"/>
    <col min="15113" max="15113" width="8.42578125" style="19" customWidth="1"/>
    <col min="15114" max="15114" width="8.140625" style="19" customWidth="1"/>
    <col min="15115" max="15115" width="7.140625" style="19" customWidth="1"/>
    <col min="15116" max="15116" width="7.7109375" style="19" customWidth="1"/>
    <col min="15117" max="15117" width="8.28515625" style="19" customWidth="1"/>
    <col min="15118" max="15118" width="9" style="19" customWidth="1"/>
    <col min="15119" max="15119" width="8.42578125" style="19" customWidth="1"/>
    <col min="15120" max="15122" width="9.42578125" style="19" customWidth="1"/>
    <col min="15123" max="15360" width="11.42578125" style="19"/>
    <col min="15361" max="15361" width="20.42578125" style="19" customWidth="1"/>
    <col min="15362" max="15362" width="8" style="19" customWidth="1"/>
    <col min="15363" max="15363" width="7.85546875" style="19" customWidth="1"/>
    <col min="15364" max="15364" width="8.28515625" style="19" customWidth="1"/>
    <col min="15365" max="15365" width="7.7109375" style="19" customWidth="1"/>
    <col min="15366" max="15366" width="9.140625" style="19" customWidth="1"/>
    <col min="15367" max="15367" width="8.42578125" style="19" customWidth="1"/>
    <col min="15368" max="15368" width="8.28515625" style="19" customWidth="1"/>
    <col min="15369" max="15369" width="8.42578125" style="19" customWidth="1"/>
    <col min="15370" max="15370" width="8.140625" style="19" customWidth="1"/>
    <col min="15371" max="15371" width="7.140625" style="19" customWidth="1"/>
    <col min="15372" max="15372" width="7.7109375" style="19" customWidth="1"/>
    <col min="15373" max="15373" width="8.28515625" style="19" customWidth="1"/>
    <col min="15374" max="15374" width="9" style="19" customWidth="1"/>
    <col min="15375" max="15375" width="8.42578125" style="19" customWidth="1"/>
    <col min="15376" max="15378" width="9.42578125" style="19" customWidth="1"/>
    <col min="15379" max="15616" width="11.42578125" style="19"/>
    <col min="15617" max="15617" width="20.42578125" style="19" customWidth="1"/>
    <col min="15618" max="15618" width="8" style="19" customWidth="1"/>
    <col min="15619" max="15619" width="7.85546875" style="19" customWidth="1"/>
    <col min="15620" max="15620" width="8.28515625" style="19" customWidth="1"/>
    <col min="15621" max="15621" width="7.7109375" style="19" customWidth="1"/>
    <col min="15622" max="15622" width="9.140625" style="19" customWidth="1"/>
    <col min="15623" max="15623" width="8.42578125" style="19" customWidth="1"/>
    <col min="15624" max="15624" width="8.28515625" style="19" customWidth="1"/>
    <col min="15625" max="15625" width="8.42578125" style="19" customWidth="1"/>
    <col min="15626" max="15626" width="8.140625" style="19" customWidth="1"/>
    <col min="15627" max="15627" width="7.140625" style="19" customWidth="1"/>
    <col min="15628" max="15628" width="7.7109375" style="19" customWidth="1"/>
    <col min="15629" max="15629" width="8.28515625" style="19" customWidth="1"/>
    <col min="15630" max="15630" width="9" style="19" customWidth="1"/>
    <col min="15631" max="15631" width="8.42578125" style="19" customWidth="1"/>
    <col min="15632" max="15634" width="9.42578125" style="19" customWidth="1"/>
    <col min="15635" max="15872" width="11.42578125" style="19"/>
    <col min="15873" max="15873" width="20.42578125" style="19" customWidth="1"/>
    <col min="15874" max="15874" width="8" style="19" customWidth="1"/>
    <col min="15875" max="15875" width="7.85546875" style="19" customWidth="1"/>
    <col min="15876" max="15876" width="8.28515625" style="19" customWidth="1"/>
    <col min="15877" max="15877" width="7.7109375" style="19" customWidth="1"/>
    <col min="15878" max="15878" width="9.140625" style="19" customWidth="1"/>
    <col min="15879" max="15879" width="8.42578125" style="19" customWidth="1"/>
    <col min="15880" max="15880" width="8.28515625" style="19" customWidth="1"/>
    <col min="15881" max="15881" width="8.42578125" style="19" customWidth="1"/>
    <col min="15882" max="15882" width="8.140625" style="19" customWidth="1"/>
    <col min="15883" max="15883" width="7.140625" style="19" customWidth="1"/>
    <col min="15884" max="15884" width="7.7109375" style="19" customWidth="1"/>
    <col min="15885" max="15885" width="8.28515625" style="19" customWidth="1"/>
    <col min="15886" max="15886" width="9" style="19" customWidth="1"/>
    <col min="15887" max="15887" width="8.42578125" style="19" customWidth="1"/>
    <col min="15888" max="15890" width="9.42578125" style="19" customWidth="1"/>
    <col min="15891" max="16128" width="11.42578125" style="19"/>
    <col min="16129" max="16129" width="20.42578125" style="19" customWidth="1"/>
    <col min="16130" max="16130" width="8" style="19" customWidth="1"/>
    <col min="16131" max="16131" width="7.85546875" style="19" customWidth="1"/>
    <col min="16132" max="16132" width="8.28515625" style="19" customWidth="1"/>
    <col min="16133" max="16133" width="7.7109375" style="19" customWidth="1"/>
    <col min="16134" max="16134" width="9.140625" style="19" customWidth="1"/>
    <col min="16135" max="16135" width="8.42578125" style="19" customWidth="1"/>
    <col min="16136" max="16136" width="8.28515625" style="19" customWidth="1"/>
    <col min="16137" max="16137" width="8.42578125" style="19" customWidth="1"/>
    <col min="16138" max="16138" width="8.140625" style="19" customWidth="1"/>
    <col min="16139" max="16139" width="7.140625" style="19" customWidth="1"/>
    <col min="16140" max="16140" width="7.7109375" style="19" customWidth="1"/>
    <col min="16141" max="16141" width="8.28515625" style="19" customWidth="1"/>
    <col min="16142" max="16142" width="9" style="19" customWidth="1"/>
    <col min="16143" max="16143" width="8.42578125" style="19" customWidth="1"/>
    <col min="16144" max="16146" width="9.42578125" style="19" customWidth="1"/>
    <col min="16147" max="16384" width="11.42578125" style="19"/>
  </cols>
  <sheetData>
    <row r="1" spans="1:23" ht="30" customHeight="1">
      <c r="A1" s="2201"/>
      <c r="B1" s="2199" t="s">
        <v>1312</v>
      </c>
      <c r="C1" s="2199"/>
      <c r="D1" s="2199"/>
      <c r="E1" s="2199"/>
      <c r="F1" s="2199"/>
      <c r="G1" s="2199"/>
      <c r="H1" s="2199"/>
      <c r="I1" s="2199"/>
      <c r="J1" s="2199"/>
      <c r="K1" s="2199"/>
      <c r="L1" s="2199"/>
      <c r="M1" s="2199"/>
      <c r="N1" s="2199"/>
      <c r="O1" s="2199"/>
      <c r="P1" s="2199"/>
      <c r="Q1" s="2199"/>
      <c r="R1" s="2199"/>
      <c r="S1" s="2199"/>
    </row>
    <row r="2" spans="1:23" ht="10.5" customHeight="1" thickBot="1">
      <c r="D2" s="48"/>
      <c r="E2" s="29" t="s">
        <v>187</v>
      </c>
      <c r="F2" s="2565"/>
      <c r="G2" s="2565"/>
      <c r="H2" s="2565"/>
      <c r="L2" s="49"/>
      <c r="M2" s="49"/>
      <c r="N2" s="2566" t="s">
        <v>188</v>
      </c>
      <c r="O2" s="2566"/>
      <c r="P2" s="2566"/>
      <c r="Q2" s="2566"/>
      <c r="R2" s="2566"/>
      <c r="S2" s="2566"/>
    </row>
    <row r="3" spans="1:23" ht="19.5" thickTop="1" thickBot="1">
      <c r="A3" s="50" t="s">
        <v>189</v>
      </c>
      <c r="B3" s="1212">
        <v>1997</v>
      </c>
      <c r="C3" s="1212">
        <v>1998</v>
      </c>
      <c r="D3" s="1212">
        <v>1999</v>
      </c>
      <c r="E3" s="1212">
        <v>2000</v>
      </c>
      <c r="F3" s="1213">
        <v>2001</v>
      </c>
      <c r="G3" s="1212">
        <v>2002</v>
      </c>
      <c r="H3" s="1213">
        <v>2003</v>
      </c>
      <c r="I3" s="1213">
        <v>2004</v>
      </c>
      <c r="J3" s="1213">
        <v>2005</v>
      </c>
      <c r="K3" s="1213">
        <v>2006</v>
      </c>
      <c r="L3" s="1213">
        <v>2007</v>
      </c>
      <c r="M3" s="1212">
        <v>2008</v>
      </c>
      <c r="N3" s="1213">
        <v>2009</v>
      </c>
      <c r="O3" s="1213">
        <v>2010</v>
      </c>
      <c r="P3" s="1213">
        <v>2011</v>
      </c>
      <c r="Q3" s="1213">
        <v>2012</v>
      </c>
      <c r="R3" s="1214">
        <v>2013</v>
      </c>
      <c r="S3" s="1214">
        <v>2014</v>
      </c>
    </row>
    <row r="4" spans="1:23">
      <c r="A4" s="2067" t="s">
        <v>190</v>
      </c>
      <c r="B4" s="51"/>
      <c r="C4" s="51"/>
      <c r="D4" s="51"/>
      <c r="E4" s="51"/>
      <c r="F4" s="52"/>
      <c r="G4" s="53"/>
      <c r="H4" s="54"/>
      <c r="I4" s="54"/>
      <c r="J4" s="54"/>
      <c r="K4" s="54"/>
      <c r="L4" s="54"/>
      <c r="M4" s="55"/>
      <c r="N4" s="55"/>
      <c r="O4" s="55"/>
      <c r="P4" s="55"/>
      <c r="Q4" s="74"/>
      <c r="R4" s="88"/>
      <c r="S4" s="88"/>
      <c r="T4" s="2067" t="s">
        <v>190</v>
      </c>
    </row>
    <row r="5" spans="1:23">
      <c r="A5" s="2068" t="s">
        <v>158</v>
      </c>
      <c r="B5" s="56">
        <v>460.7</v>
      </c>
      <c r="C5" s="56">
        <v>481.6</v>
      </c>
      <c r="D5" s="56">
        <v>539.5</v>
      </c>
      <c r="E5" s="56">
        <v>574</v>
      </c>
      <c r="F5" s="57">
        <v>688.9</v>
      </c>
      <c r="G5" s="58">
        <v>775</v>
      </c>
      <c r="H5" s="59">
        <v>818.1</v>
      </c>
      <c r="I5" s="59">
        <v>907.9</v>
      </c>
      <c r="J5" s="59">
        <v>909.3</v>
      </c>
      <c r="K5" s="59">
        <v>994.4</v>
      </c>
      <c r="L5" s="60">
        <v>1071</v>
      </c>
      <c r="M5" s="60">
        <v>1171.5</v>
      </c>
      <c r="N5" s="57">
        <v>1270.7</v>
      </c>
      <c r="O5" s="57">
        <v>1396.2</v>
      </c>
      <c r="P5" s="57">
        <v>1363.4</v>
      </c>
      <c r="Q5" s="56">
        <v>1721.6</v>
      </c>
      <c r="R5" s="89">
        <v>1833.2</v>
      </c>
      <c r="S5" s="89">
        <v>1919.2</v>
      </c>
      <c r="T5" s="2068" t="s">
        <v>158</v>
      </c>
    </row>
    <row r="6" spans="1:23">
      <c r="A6" s="2068" t="s">
        <v>156</v>
      </c>
      <c r="B6" s="56">
        <v>120.9</v>
      </c>
      <c r="C6" s="56">
        <v>131.80000000000001</v>
      </c>
      <c r="D6" s="56">
        <v>149.30000000000001</v>
      </c>
      <c r="E6" s="56">
        <v>160.5</v>
      </c>
      <c r="F6" s="57">
        <v>199.5</v>
      </c>
      <c r="G6" s="61">
        <v>230.5</v>
      </c>
      <c r="H6" s="60">
        <v>241.4</v>
      </c>
      <c r="I6" s="60">
        <v>255.8</v>
      </c>
      <c r="J6" s="60">
        <v>257.7</v>
      </c>
      <c r="K6" s="60">
        <v>297.8</v>
      </c>
      <c r="L6" s="60">
        <v>335.4</v>
      </c>
      <c r="M6" s="60">
        <v>367.5</v>
      </c>
      <c r="N6" s="57">
        <v>398.3</v>
      </c>
      <c r="O6" s="57">
        <v>446.2</v>
      </c>
      <c r="P6" s="57">
        <v>437.1</v>
      </c>
      <c r="Q6" s="56">
        <v>566.9</v>
      </c>
      <c r="R6" s="89">
        <v>577.6</v>
      </c>
      <c r="S6" s="89">
        <v>617.29999999999995</v>
      </c>
      <c r="T6" s="2068" t="s">
        <v>156</v>
      </c>
    </row>
    <row r="7" spans="1:23">
      <c r="A7" s="2068" t="s">
        <v>159</v>
      </c>
      <c r="B7" s="56">
        <v>95.8</v>
      </c>
      <c r="C7" s="56">
        <v>112.5</v>
      </c>
      <c r="D7" s="56">
        <v>127.3</v>
      </c>
      <c r="E7" s="56">
        <v>137.19999999999999</v>
      </c>
      <c r="F7" s="57">
        <v>149.9</v>
      </c>
      <c r="G7" s="61">
        <v>188.8</v>
      </c>
      <c r="H7" s="59">
        <v>208.6</v>
      </c>
      <c r="I7" s="59">
        <v>235.8</v>
      </c>
      <c r="J7" s="59">
        <v>244.2</v>
      </c>
      <c r="K7" s="59">
        <v>275.2</v>
      </c>
      <c r="L7" s="59">
        <v>309.8</v>
      </c>
      <c r="M7" s="59">
        <v>339.9</v>
      </c>
      <c r="N7" s="57">
        <v>356.8</v>
      </c>
      <c r="O7" s="57">
        <v>400.9</v>
      </c>
      <c r="P7" s="57">
        <v>377.6</v>
      </c>
      <c r="Q7" s="56">
        <v>472.5</v>
      </c>
      <c r="R7" s="89">
        <v>489.3</v>
      </c>
      <c r="S7" s="89">
        <v>525.9</v>
      </c>
      <c r="T7" s="2068" t="s">
        <v>159</v>
      </c>
    </row>
    <row r="8" spans="1:23">
      <c r="A8" s="2068" t="s">
        <v>157</v>
      </c>
      <c r="B8" s="56">
        <v>21.7</v>
      </c>
      <c r="C8" s="56">
        <v>21.9</v>
      </c>
      <c r="D8" s="56">
        <v>25.9</v>
      </c>
      <c r="E8" s="56">
        <v>27.9</v>
      </c>
      <c r="F8" s="57">
        <v>34.6</v>
      </c>
      <c r="G8" s="61">
        <v>36.299999999999997</v>
      </c>
      <c r="H8" s="60">
        <v>41</v>
      </c>
      <c r="I8" s="59">
        <v>45.2</v>
      </c>
      <c r="J8" s="59">
        <v>45.5</v>
      </c>
      <c r="K8" s="59">
        <v>49.1</v>
      </c>
      <c r="L8" s="59">
        <v>53.8</v>
      </c>
      <c r="M8" s="59">
        <v>60.5</v>
      </c>
      <c r="N8" s="57">
        <v>63.8</v>
      </c>
      <c r="O8" s="57">
        <v>70.3</v>
      </c>
      <c r="P8" s="57">
        <v>65.8</v>
      </c>
      <c r="Q8" s="56">
        <v>83</v>
      </c>
      <c r="R8" s="89">
        <v>86.3</v>
      </c>
      <c r="S8" s="89">
        <v>98.1</v>
      </c>
      <c r="T8" s="2068" t="s">
        <v>157</v>
      </c>
    </row>
    <row r="9" spans="1:23">
      <c r="A9" s="2068" t="s">
        <v>191</v>
      </c>
      <c r="B9" s="56">
        <v>22.2</v>
      </c>
      <c r="C9" s="56">
        <v>22.5</v>
      </c>
      <c r="D9" s="56">
        <v>26.6</v>
      </c>
      <c r="E9" s="56">
        <v>28.2</v>
      </c>
      <c r="F9" s="57">
        <v>37.9</v>
      </c>
      <c r="G9" s="61">
        <v>41.6</v>
      </c>
      <c r="H9" s="59">
        <v>41.8</v>
      </c>
      <c r="I9" s="59">
        <v>46.4</v>
      </c>
      <c r="J9" s="59">
        <v>46.7</v>
      </c>
      <c r="K9" s="59">
        <v>51.4</v>
      </c>
      <c r="L9" s="59">
        <v>56.2</v>
      </c>
      <c r="M9" s="59">
        <v>64.099999999999994</v>
      </c>
      <c r="N9" s="57">
        <v>68.7</v>
      </c>
      <c r="O9" s="57">
        <v>76.3</v>
      </c>
      <c r="P9" s="57">
        <v>71.900000000000006</v>
      </c>
      <c r="Q9" s="56">
        <v>93</v>
      </c>
      <c r="R9" s="89">
        <v>99.8</v>
      </c>
      <c r="S9" s="89">
        <v>112.3</v>
      </c>
      <c r="T9" s="2068" t="s">
        <v>191</v>
      </c>
    </row>
    <row r="10" spans="1:23">
      <c r="A10" s="2068" t="s">
        <v>192</v>
      </c>
      <c r="B10" s="56">
        <v>10.5</v>
      </c>
      <c r="C10" s="56">
        <v>11</v>
      </c>
      <c r="D10" s="56">
        <v>12.5</v>
      </c>
      <c r="E10" s="56">
        <v>13.5</v>
      </c>
      <c r="F10" s="57">
        <v>16.5</v>
      </c>
      <c r="G10" s="61">
        <v>19.100000000000001</v>
      </c>
      <c r="H10" s="59">
        <v>19.8</v>
      </c>
      <c r="I10" s="59">
        <v>21.6</v>
      </c>
      <c r="J10" s="59">
        <v>22.9</v>
      </c>
      <c r="K10" s="59">
        <v>49.1</v>
      </c>
      <c r="L10" s="59">
        <v>26.7</v>
      </c>
      <c r="M10" s="59">
        <v>30.6</v>
      </c>
      <c r="N10" s="57">
        <v>33.6</v>
      </c>
      <c r="O10" s="57">
        <v>37.200000000000003</v>
      </c>
      <c r="P10" s="57">
        <v>34.700000000000003</v>
      </c>
      <c r="Q10" s="56">
        <v>41.4</v>
      </c>
      <c r="R10" s="89">
        <v>44.9</v>
      </c>
      <c r="S10" s="89">
        <v>50.2</v>
      </c>
      <c r="T10" s="2068" t="s">
        <v>192</v>
      </c>
    </row>
    <row r="11" spans="1:23">
      <c r="A11" s="2068" t="s">
        <v>193</v>
      </c>
      <c r="B11" s="56">
        <v>6.5</v>
      </c>
      <c r="C11" s="56">
        <v>7</v>
      </c>
      <c r="D11" s="56">
        <v>7.8</v>
      </c>
      <c r="E11" s="56">
        <v>8.4</v>
      </c>
      <c r="F11" s="57">
        <v>9.5</v>
      </c>
      <c r="G11" s="58">
        <v>10</v>
      </c>
      <c r="H11" s="59">
        <v>12.7</v>
      </c>
      <c r="I11" s="59">
        <v>14.4</v>
      </c>
      <c r="J11" s="59">
        <v>15.1</v>
      </c>
      <c r="K11" s="59">
        <v>16.7</v>
      </c>
      <c r="L11" s="59">
        <v>18.100000000000001</v>
      </c>
      <c r="M11" s="59">
        <v>20.8</v>
      </c>
      <c r="N11" s="57">
        <v>23.6</v>
      </c>
      <c r="O11" s="57">
        <v>26</v>
      </c>
      <c r="P11" s="57">
        <v>24.9</v>
      </c>
      <c r="Q11" s="56">
        <v>31.1</v>
      </c>
      <c r="R11" s="89">
        <v>32.1</v>
      </c>
      <c r="S11" s="89">
        <v>36.299999999999997</v>
      </c>
      <c r="T11" s="2068" t="s">
        <v>193</v>
      </c>
    </row>
    <row r="12" spans="1:23">
      <c r="A12" s="2068" t="s">
        <v>194</v>
      </c>
      <c r="B12" s="56">
        <v>8.1999999999999993</v>
      </c>
      <c r="C12" s="56">
        <v>8.6999999999999993</v>
      </c>
      <c r="D12" s="56">
        <v>9.8000000000000007</v>
      </c>
      <c r="E12" s="56">
        <v>10.3</v>
      </c>
      <c r="F12" s="57">
        <v>13.7</v>
      </c>
      <c r="G12" s="61">
        <v>14.8</v>
      </c>
      <c r="H12" s="59">
        <v>15.5</v>
      </c>
      <c r="I12" s="59">
        <v>17.600000000000001</v>
      </c>
      <c r="J12" s="59">
        <v>18.399999999999999</v>
      </c>
      <c r="K12" s="59">
        <v>20.399999999999999</v>
      </c>
      <c r="L12" s="59">
        <v>22.3</v>
      </c>
      <c r="M12" s="59">
        <v>25.5</v>
      </c>
      <c r="N12" s="57">
        <v>27.9</v>
      </c>
      <c r="O12" s="57">
        <v>30.9</v>
      </c>
      <c r="P12" s="57">
        <v>28.7</v>
      </c>
      <c r="Q12" s="56">
        <v>35.200000000000003</v>
      </c>
      <c r="R12" s="89">
        <v>37.1</v>
      </c>
      <c r="S12" s="89">
        <v>41.7</v>
      </c>
      <c r="T12" s="2068" t="s">
        <v>194</v>
      </c>
    </row>
    <row r="13" spans="1:23">
      <c r="A13" s="2068" t="s">
        <v>195</v>
      </c>
      <c r="B13" s="56">
        <v>6.5</v>
      </c>
      <c r="C13" s="56">
        <v>5.6</v>
      </c>
      <c r="D13" s="56">
        <v>7.1</v>
      </c>
      <c r="E13" s="56">
        <v>8.1999999999999993</v>
      </c>
      <c r="F13" s="57">
        <v>16.899999999999999</v>
      </c>
      <c r="G13" s="61">
        <v>18.3</v>
      </c>
      <c r="H13" s="59">
        <v>15.4</v>
      </c>
      <c r="I13" s="59">
        <v>17.399999999999999</v>
      </c>
      <c r="J13" s="59">
        <v>18.899999999999999</v>
      </c>
      <c r="K13" s="59">
        <v>22</v>
      </c>
      <c r="L13" s="59">
        <v>21.9</v>
      </c>
      <c r="M13" s="59">
        <v>25.8</v>
      </c>
      <c r="N13" s="57">
        <v>29.3</v>
      </c>
      <c r="O13" s="57">
        <v>35.5</v>
      </c>
      <c r="P13" s="57">
        <v>30.7</v>
      </c>
      <c r="Q13" s="56">
        <v>41.4</v>
      </c>
      <c r="R13" s="89">
        <v>44.8</v>
      </c>
      <c r="S13" s="89">
        <v>45.7</v>
      </c>
      <c r="T13" s="2068" t="s">
        <v>195</v>
      </c>
    </row>
    <row r="14" spans="1:23" ht="18.75" thickBot="1">
      <c r="A14" s="2069" t="s">
        <v>196</v>
      </c>
      <c r="B14" s="62">
        <v>12.5</v>
      </c>
      <c r="C14" s="62">
        <v>13.7</v>
      </c>
      <c r="D14" s="62">
        <v>15.9</v>
      </c>
      <c r="E14" s="62">
        <v>18.8</v>
      </c>
      <c r="F14" s="63">
        <v>23</v>
      </c>
      <c r="G14" s="61">
        <v>24.3</v>
      </c>
      <c r="H14" s="59">
        <v>27.7</v>
      </c>
      <c r="I14" s="59">
        <v>30.8</v>
      </c>
      <c r="J14" s="59">
        <v>31.3</v>
      </c>
      <c r="K14" s="59">
        <v>7.9</v>
      </c>
      <c r="L14" s="59">
        <v>37.799999999999997</v>
      </c>
      <c r="M14" s="64">
        <v>43.7</v>
      </c>
      <c r="N14" s="63">
        <v>49.5</v>
      </c>
      <c r="O14" s="63">
        <v>52.7</v>
      </c>
      <c r="P14" s="63">
        <v>52.4</v>
      </c>
      <c r="Q14" s="62">
        <v>58.8</v>
      </c>
      <c r="R14" s="90">
        <v>62</v>
      </c>
      <c r="S14" s="90">
        <v>75.599999999999994</v>
      </c>
      <c r="T14" s="2069" t="s">
        <v>196</v>
      </c>
    </row>
    <row r="15" spans="1:23" ht="18.75" thickBot="1">
      <c r="A15" s="2064" t="s">
        <v>197</v>
      </c>
      <c r="B15" s="94">
        <v>765.5</v>
      </c>
      <c r="C15" s="94">
        <f>SUM(C5:C14)</f>
        <v>816.30000000000018</v>
      </c>
      <c r="D15" s="94">
        <f>SUM(D5:D14)</f>
        <v>921.69999999999982</v>
      </c>
      <c r="E15" s="94">
        <f>SUM(E5:E14)</f>
        <v>987</v>
      </c>
      <c r="F15" s="73">
        <v>1190.4000000000001</v>
      </c>
      <c r="G15" s="985">
        <v>1358.7</v>
      </c>
      <c r="H15" s="1209">
        <v>1442</v>
      </c>
      <c r="I15" s="1208">
        <v>1592.9</v>
      </c>
      <c r="J15" s="1209">
        <v>1610</v>
      </c>
      <c r="K15" s="1209">
        <v>1784</v>
      </c>
      <c r="L15" s="1209">
        <f>SUM(L5:L14)</f>
        <v>1953</v>
      </c>
      <c r="M15" s="1209">
        <v>2145.9</v>
      </c>
      <c r="N15" s="1209">
        <f>SUM(N5:N14)</f>
        <v>2322.1999999999998</v>
      </c>
      <c r="O15" s="1209">
        <f>SUM(O5:O14)</f>
        <v>2572.2000000000003</v>
      </c>
      <c r="P15" s="1209">
        <v>2487.1999999999998</v>
      </c>
      <c r="Q15" s="1210">
        <v>3144.9</v>
      </c>
      <c r="R15" s="1211">
        <v>3307.1</v>
      </c>
      <c r="S15" s="1211">
        <f>SUM(S5:S14)</f>
        <v>3522.2999999999997</v>
      </c>
      <c r="T15" s="2064" t="s">
        <v>197</v>
      </c>
      <c r="U15" s="2354">
        <f>S15/$S$42</f>
        <v>0.88415583111601992</v>
      </c>
      <c r="W15" s="414"/>
    </row>
    <row r="16" spans="1:23">
      <c r="A16" s="2070" t="s">
        <v>198</v>
      </c>
      <c r="B16" s="70"/>
      <c r="C16" s="70"/>
      <c r="D16" s="70"/>
      <c r="E16" s="70"/>
      <c r="F16" s="71"/>
      <c r="G16" s="53"/>
      <c r="H16" s="54"/>
      <c r="I16" s="54"/>
      <c r="J16" s="54"/>
      <c r="K16" s="54"/>
      <c r="L16" s="54"/>
      <c r="M16" s="53"/>
      <c r="N16" s="72"/>
      <c r="O16" s="72"/>
      <c r="P16" s="72"/>
      <c r="Q16" s="93"/>
      <c r="R16" s="91"/>
      <c r="S16" s="91"/>
      <c r="T16" s="2070" t="s">
        <v>198</v>
      </c>
      <c r="V16" s="414"/>
    </row>
    <row r="17" spans="1:23">
      <c r="A17" s="2071" t="s">
        <v>199</v>
      </c>
      <c r="B17" s="56">
        <v>1.5</v>
      </c>
      <c r="C17" s="56">
        <v>1.6</v>
      </c>
      <c r="D17" s="56">
        <v>1.7</v>
      </c>
      <c r="E17" s="56">
        <v>1.9</v>
      </c>
      <c r="F17" s="57">
        <v>2.2999999999999998</v>
      </c>
      <c r="G17" s="61">
        <v>2.5</v>
      </c>
      <c r="H17" s="59">
        <v>2.9</v>
      </c>
      <c r="I17" s="59">
        <v>3.6</v>
      </c>
      <c r="J17" s="59">
        <v>3.7</v>
      </c>
      <c r="K17" s="59">
        <v>4.0999999999999996</v>
      </c>
      <c r="L17" s="60">
        <v>4.5</v>
      </c>
      <c r="M17" s="58">
        <v>5.3</v>
      </c>
      <c r="N17" s="57">
        <v>5.8</v>
      </c>
      <c r="O17" s="57">
        <v>6.3</v>
      </c>
      <c r="P17" s="57">
        <v>5.9</v>
      </c>
      <c r="Q17" s="56">
        <v>6.3</v>
      </c>
      <c r="R17" s="89">
        <v>6.7</v>
      </c>
      <c r="S17" s="89">
        <v>7.6</v>
      </c>
      <c r="T17" s="2071" t="s">
        <v>199</v>
      </c>
      <c r="V17" s="414"/>
    </row>
    <row r="18" spans="1:23">
      <c r="A18" s="2071" t="s">
        <v>200</v>
      </c>
      <c r="B18" s="56">
        <v>14.5</v>
      </c>
      <c r="C18" s="56">
        <v>16</v>
      </c>
      <c r="D18" s="56">
        <v>18.2</v>
      </c>
      <c r="E18" s="56">
        <v>18.7</v>
      </c>
      <c r="F18" s="57">
        <v>27.2</v>
      </c>
      <c r="G18" s="61">
        <v>29.5</v>
      </c>
      <c r="H18" s="59">
        <v>28.6</v>
      </c>
      <c r="I18" s="59">
        <v>32.4</v>
      </c>
      <c r="J18" s="59">
        <v>34.1</v>
      </c>
      <c r="K18" s="59">
        <v>37.5</v>
      </c>
      <c r="L18" s="60">
        <v>41.1</v>
      </c>
      <c r="M18" s="58">
        <v>47.1</v>
      </c>
      <c r="N18" s="57">
        <v>50.2</v>
      </c>
      <c r="O18" s="57">
        <v>55.9</v>
      </c>
      <c r="P18" s="57">
        <v>35</v>
      </c>
      <c r="Q18" s="56">
        <v>42.4</v>
      </c>
      <c r="R18" s="89">
        <v>47.3</v>
      </c>
      <c r="S18" s="89">
        <v>38.1</v>
      </c>
      <c r="T18" s="2071" t="s">
        <v>200</v>
      </c>
      <c r="W18" s="414"/>
    </row>
    <row r="19" spans="1:23">
      <c r="A19" s="2071" t="s">
        <v>201</v>
      </c>
      <c r="B19" s="56">
        <v>2</v>
      </c>
      <c r="C19" s="56">
        <v>2.1</v>
      </c>
      <c r="D19" s="56">
        <v>2.8</v>
      </c>
      <c r="E19" s="56">
        <v>3</v>
      </c>
      <c r="F19" s="57">
        <v>3.4</v>
      </c>
      <c r="G19" s="61">
        <v>3.7</v>
      </c>
      <c r="H19" s="59">
        <v>4.4000000000000004</v>
      </c>
      <c r="I19" s="59">
        <v>4.8</v>
      </c>
      <c r="J19" s="60">
        <v>5</v>
      </c>
      <c r="K19" s="60">
        <v>5.5</v>
      </c>
      <c r="L19" s="60">
        <v>6</v>
      </c>
      <c r="M19" s="58">
        <v>6.9</v>
      </c>
      <c r="N19" s="57">
        <v>7.2</v>
      </c>
      <c r="O19" s="57">
        <v>8</v>
      </c>
      <c r="P19" s="57">
        <v>7.4</v>
      </c>
      <c r="Q19" s="56">
        <v>8.3000000000000007</v>
      </c>
      <c r="R19" s="89">
        <v>8.6</v>
      </c>
      <c r="S19" s="89">
        <v>9.8000000000000007</v>
      </c>
      <c r="T19" s="2071" t="s">
        <v>201</v>
      </c>
    </row>
    <row r="20" spans="1:23" ht="18.75" thickBot="1">
      <c r="A20" s="2072" t="s">
        <v>164</v>
      </c>
      <c r="B20" s="62">
        <v>0.3</v>
      </c>
      <c r="C20" s="62">
        <v>0.3</v>
      </c>
      <c r="D20" s="62">
        <v>0.4</v>
      </c>
      <c r="E20" s="62">
        <v>0.4</v>
      </c>
      <c r="F20" s="63">
        <v>0.5</v>
      </c>
      <c r="G20" s="61">
        <v>0.5</v>
      </c>
      <c r="H20" s="59">
        <v>0.5</v>
      </c>
      <c r="I20" s="59">
        <v>0.6</v>
      </c>
      <c r="J20" s="59">
        <v>0.6</v>
      </c>
      <c r="K20" s="59">
        <v>0.7</v>
      </c>
      <c r="L20" s="60">
        <v>0.8</v>
      </c>
      <c r="M20" s="58">
        <v>0.9</v>
      </c>
      <c r="N20" s="57">
        <v>0.9</v>
      </c>
      <c r="O20" s="57">
        <v>1</v>
      </c>
      <c r="P20" s="57">
        <v>0.9</v>
      </c>
      <c r="Q20" s="56">
        <v>1.1000000000000001</v>
      </c>
      <c r="R20" s="89">
        <v>1.2</v>
      </c>
      <c r="S20" s="89">
        <v>1.4</v>
      </c>
      <c r="T20" s="2072" t="s">
        <v>164</v>
      </c>
    </row>
    <row r="21" spans="1:23" ht="18.75" thickBot="1">
      <c r="A21" s="1989" t="s">
        <v>202</v>
      </c>
      <c r="B21" s="94">
        <f t="shared" ref="B21:F21" si="0">SUM(B17:B20)</f>
        <v>18.3</v>
      </c>
      <c r="C21" s="94">
        <f t="shared" si="0"/>
        <v>20.000000000000004</v>
      </c>
      <c r="D21" s="94">
        <f t="shared" si="0"/>
        <v>23.099999999999998</v>
      </c>
      <c r="E21" s="94">
        <f t="shared" si="0"/>
        <v>23.999999999999996</v>
      </c>
      <c r="F21" s="73">
        <f t="shared" si="0"/>
        <v>33.4</v>
      </c>
      <c r="G21" s="985">
        <v>36.200000000000003</v>
      </c>
      <c r="H21" s="1208">
        <v>36.4</v>
      </c>
      <c r="I21" s="1208">
        <v>41.4</v>
      </c>
      <c r="J21" s="1208">
        <v>43.4</v>
      </c>
      <c r="K21" s="1208">
        <v>47.8</v>
      </c>
      <c r="L21" s="1209">
        <f>SUM(L17:L20)</f>
        <v>52.4</v>
      </c>
      <c r="M21" s="1209">
        <v>60.2</v>
      </c>
      <c r="N21" s="73">
        <f>SUM(N17:N20)</f>
        <v>64.100000000000009</v>
      </c>
      <c r="O21" s="73">
        <f>SUM(O17:O20)</f>
        <v>71.199999999999989</v>
      </c>
      <c r="P21" s="73">
        <v>49.2</v>
      </c>
      <c r="Q21" s="94">
        <f>SUM(Q16:Q20)</f>
        <v>58.1</v>
      </c>
      <c r="R21" s="92">
        <f>SUM(R16:R20)</f>
        <v>63.800000000000004</v>
      </c>
      <c r="S21" s="92">
        <f>SUM(S16:S20)</f>
        <v>56.9</v>
      </c>
      <c r="T21" s="1989" t="s">
        <v>202</v>
      </c>
      <c r="U21" s="2354">
        <f>S21/$S$42</f>
        <v>1.4282845524373715E-2</v>
      </c>
    </row>
    <row r="22" spans="1:23">
      <c r="A22" s="2070" t="s">
        <v>203</v>
      </c>
      <c r="B22" s="70"/>
      <c r="C22" s="70"/>
      <c r="D22" s="70"/>
      <c r="E22" s="70"/>
      <c r="F22" s="71"/>
      <c r="G22" s="53"/>
      <c r="H22" s="54"/>
      <c r="I22" s="54"/>
      <c r="J22" s="55"/>
      <c r="K22" s="74"/>
      <c r="L22" s="54"/>
      <c r="M22" s="53"/>
      <c r="N22" s="72"/>
      <c r="O22" s="72"/>
      <c r="P22" s="72"/>
      <c r="Q22" s="93"/>
      <c r="R22" s="91"/>
      <c r="S22" s="91"/>
      <c r="T22" s="2070" t="s">
        <v>203</v>
      </c>
    </row>
    <row r="23" spans="1:23">
      <c r="A23" s="2071" t="s">
        <v>204</v>
      </c>
      <c r="B23" s="56">
        <v>24</v>
      </c>
      <c r="C23" s="56">
        <v>25.9</v>
      </c>
      <c r="D23" s="56">
        <v>29.8</v>
      </c>
      <c r="E23" s="56">
        <v>31.5</v>
      </c>
      <c r="F23" s="57">
        <v>46.5</v>
      </c>
      <c r="G23" s="61">
        <v>57.2</v>
      </c>
      <c r="H23" s="60">
        <v>49.9</v>
      </c>
      <c r="I23" s="60">
        <v>54.6</v>
      </c>
      <c r="J23" s="60">
        <v>55.5</v>
      </c>
      <c r="K23" s="60">
        <v>64.099999999999994</v>
      </c>
      <c r="L23" s="60">
        <v>72.5</v>
      </c>
      <c r="M23" s="58">
        <v>78.8</v>
      </c>
      <c r="N23" s="57">
        <v>91.5</v>
      </c>
      <c r="O23" s="57">
        <v>119.9</v>
      </c>
      <c r="P23" s="57">
        <v>111.3</v>
      </c>
      <c r="Q23" s="56">
        <v>126.4</v>
      </c>
      <c r="R23" s="89">
        <v>123.8</v>
      </c>
      <c r="S23" s="89">
        <v>133.9</v>
      </c>
      <c r="T23" s="2071" t="s">
        <v>204</v>
      </c>
    </row>
    <row r="24" spans="1:23">
      <c r="A24" s="2071" t="s">
        <v>205</v>
      </c>
      <c r="B24" s="56">
        <v>8.6999999999999993</v>
      </c>
      <c r="C24" s="56">
        <v>9</v>
      </c>
      <c r="D24" s="56">
        <v>10.3</v>
      </c>
      <c r="E24" s="56">
        <v>11.1</v>
      </c>
      <c r="F24" s="57">
        <v>12.2</v>
      </c>
      <c r="G24" s="61">
        <v>13.5</v>
      </c>
      <c r="H24" s="60">
        <v>16.399999999999999</v>
      </c>
      <c r="I24" s="60">
        <v>18.3</v>
      </c>
      <c r="J24" s="60">
        <v>19</v>
      </c>
      <c r="K24" s="60">
        <v>22.3</v>
      </c>
      <c r="L24" s="60">
        <v>23.9</v>
      </c>
      <c r="M24" s="58">
        <v>34.4</v>
      </c>
      <c r="N24" s="57">
        <v>45</v>
      </c>
      <c r="O24" s="57">
        <v>49.8</v>
      </c>
      <c r="P24" s="57">
        <v>47.8</v>
      </c>
      <c r="Q24" s="56">
        <v>52.9</v>
      </c>
      <c r="R24" s="89">
        <v>54.7</v>
      </c>
      <c r="S24" s="89">
        <v>70.3</v>
      </c>
      <c r="T24" s="2071" t="s">
        <v>205</v>
      </c>
    </row>
    <row r="25" spans="1:23">
      <c r="A25" s="2071" t="s">
        <v>206</v>
      </c>
      <c r="B25" s="56">
        <v>4.4000000000000004</v>
      </c>
      <c r="C25" s="56">
        <v>4.8</v>
      </c>
      <c r="D25" s="56">
        <v>5.4</v>
      </c>
      <c r="E25" s="56">
        <v>5.8</v>
      </c>
      <c r="F25" s="57">
        <v>6.6</v>
      </c>
      <c r="G25" s="61">
        <v>6.4</v>
      </c>
      <c r="H25" s="59">
        <v>9.6999999999999993</v>
      </c>
      <c r="I25" s="59">
        <v>10.7</v>
      </c>
      <c r="J25" s="59">
        <v>11.3</v>
      </c>
      <c r="K25" s="59">
        <v>12.7</v>
      </c>
      <c r="L25" s="60">
        <v>14</v>
      </c>
      <c r="M25" s="58">
        <v>15.6</v>
      </c>
      <c r="N25" s="57">
        <v>19.399999999999999</v>
      </c>
      <c r="O25" s="57">
        <v>21.5</v>
      </c>
      <c r="P25" s="57">
        <v>20.9</v>
      </c>
      <c r="Q25" s="56">
        <v>16.7</v>
      </c>
      <c r="R25" s="89">
        <v>18.3</v>
      </c>
      <c r="S25" s="89">
        <v>22.9</v>
      </c>
      <c r="T25" s="2071" t="s">
        <v>206</v>
      </c>
    </row>
    <row r="26" spans="1:23">
      <c r="A26" s="2071" t="s">
        <v>163</v>
      </c>
      <c r="B26" s="56">
        <v>4.5999999999999996</v>
      </c>
      <c r="C26" s="56">
        <v>4.9000000000000004</v>
      </c>
      <c r="D26" s="56">
        <v>5.5</v>
      </c>
      <c r="E26" s="56">
        <v>5.9</v>
      </c>
      <c r="F26" s="57">
        <v>7.8</v>
      </c>
      <c r="G26" s="61">
        <v>8.3000000000000007</v>
      </c>
      <c r="H26" s="59">
        <v>9.9</v>
      </c>
      <c r="I26" s="59">
        <v>12.2</v>
      </c>
      <c r="J26" s="59">
        <v>12.7</v>
      </c>
      <c r="K26" s="59">
        <v>14</v>
      </c>
      <c r="L26" s="60">
        <v>15.4</v>
      </c>
      <c r="M26" s="58">
        <v>17.5</v>
      </c>
      <c r="N26" s="57">
        <v>21.2</v>
      </c>
      <c r="O26" s="57">
        <v>23.5</v>
      </c>
      <c r="P26" s="57">
        <v>20.9</v>
      </c>
      <c r="Q26" s="56">
        <v>28.8</v>
      </c>
      <c r="R26" s="89">
        <v>33.799999999999997</v>
      </c>
      <c r="S26" s="89">
        <v>40.9</v>
      </c>
      <c r="T26" s="2071" t="s">
        <v>163</v>
      </c>
    </row>
    <row r="27" spans="1:23" ht="18.75" thickBot="1">
      <c r="A27" s="2071" t="s">
        <v>207</v>
      </c>
      <c r="B27" s="56">
        <v>3.5</v>
      </c>
      <c r="C27" s="56">
        <v>4.4000000000000004</v>
      </c>
      <c r="D27" s="56">
        <v>5.8</v>
      </c>
      <c r="E27" s="56">
        <v>6</v>
      </c>
      <c r="F27" s="57">
        <v>10.199999999999999</v>
      </c>
      <c r="G27" s="61">
        <v>10.9</v>
      </c>
      <c r="H27" s="59">
        <v>11.2</v>
      </c>
      <c r="I27" s="59">
        <v>13.2</v>
      </c>
      <c r="J27" s="59">
        <v>13.7</v>
      </c>
      <c r="K27" s="59">
        <v>15.8</v>
      </c>
      <c r="L27" s="60">
        <v>17.2</v>
      </c>
      <c r="M27" s="58">
        <v>18</v>
      </c>
      <c r="N27" s="57">
        <v>21.2</v>
      </c>
      <c r="O27" s="57">
        <v>23.3</v>
      </c>
      <c r="P27" s="57">
        <v>20.2</v>
      </c>
      <c r="Q27" s="56">
        <v>28.8</v>
      </c>
      <c r="R27" s="89">
        <v>32.5</v>
      </c>
      <c r="S27" s="89"/>
      <c r="T27" s="2071" t="s">
        <v>207</v>
      </c>
    </row>
    <row r="28" spans="1:23" ht="18.75" thickBot="1">
      <c r="A28" s="2065" t="s">
        <v>208</v>
      </c>
      <c r="B28" s="65">
        <f t="shared" ref="B28:F28" si="1">SUM(B23:B27)</f>
        <v>45.2</v>
      </c>
      <c r="C28" s="65">
        <f t="shared" si="1"/>
        <v>48.999999999999993</v>
      </c>
      <c r="D28" s="65">
        <f t="shared" si="1"/>
        <v>56.8</v>
      </c>
      <c r="E28" s="65">
        <f t="shared" si="1"/>
        <v>60.3</v>
      </c>
      <c r="F28" s="66">
        <f t="shared" si="1"/>
        <v>83.3</v>
      </c>
      <c r="G28" s="67">
        <v>96.3</v>
      </c>
      <c r="H28" s="69">
        <v>97.1</v>
      </c>
      <c r="I28" s="68">
        <v>109</v>
      </c>
      <c r="J28" s="68">
        <v>112.2</v>
      </c>
      <c r="K28" s="68">
        <v>128.9</v>
      </c>
      <c r="L28" s="68">
        <f>SUM(L23:L27)</f>
        <v>143</v>
      </c>
      <c r="M28" s="68">
        <v>164.3</v>
      </c>
      <c r="N28" s="73">
        <v>198.3</v>
      </c>
      <c r="O28" s="73">
        <f>SUM(O23:O27)</f>
        <v>238</v>
      </c>
      <c r="P28" s="73">
        <v>221.1</v>
      </c>
      <c r="Q28" s="94">
        <f>SUM(Q23:Q27)</f>
        <v>253.60000000000002</v>
      </c>
      <c r="R28" s="92">
        <f>SUM(R23:R27)</f>
        <v>263.10000000000002</v>
      </c>
      <c r="S28" s="92">
        <f>SUM(S23:S27)</f>
        <v>268</v>
      </c>
      <c r="T28" s="2065" t="s">
        <v>208</v>
      </c>
      <c r="U28" s="2354">
        <f>S28/$S$42</f>
        <v>6.7272453436417509E-2</v>
      </c>
    </row>
    <row r="29" spans="1:23" ht="18.75" thickBot="1">
      <c r="A29" s="2066" t="s">
        <v>209</v>
      </c>
      <c r="B29" s="75">
        <v>63.5</v>
      </c>
      <c r="C29" s="75">
        <v>69</v>
      </c>
      <c r="D29" s="75">
        <v>79.900000000000006</v>
      </c>
      <c r="E29" s="75">
        <v>84.3</v>
      </c>
      <c r="F29" s="76">
        <v>116.7</v>
      </c>
      <c r="G29" s="77">
        <v>132.5</v>
      </c>
      <c r="H29" s="78">
        <v>133.5</v>
      </c>
      <c r="I29" s="79">
        <v>150.4</v>
      </c>
      <c r="J29" s="79">
        <v>155.6</v>
      </c>
      <c r="K29" s="79">
        <v>176.7</v>
      </c>
      <c r="L29" s="80">
        <v>195.4</v>
      </c>
      <c r="M29" s="68">
        <v>224.5</v>
      </c>
      <c r="N29" s="66">
        <v>262.39999999999998</v>
      </c>
      <c r="O29" s="66">
        <v>309.2</v>
      </c>
      <c r="P29" s="66">
        <v>270.3</v>
      </c>
      <c r="Q29" s="94">
        <v>309</v>
      </c>
      <c r="R29" s="92">
        <v>323.60000000000002</v>
      </c>
      <c r="S29" s="92">
        <v>302</v>
      </c>
      <c r="T29" s="2066" t="s">
        <v>209</v>
      </c>
      <c r="U29" s="2354">
        <f>S29/$S$42</f>
        <v>7.5807018424619718E-2</v>
      </c>
    </row>
    <row r="30" spans="1:23">
      <c r="A30" s="2073" t="s">
        <v>210</v>
      </c>
      <c r="B30" s="70"/>
      <c r="C30" s="70"/>
      <c r="D30" s="70"/>
      <c r="E30" s="70"/>
      <c r="F30" s="71"/>
      <c r="G30" s="74"/>
      <c r="H30" s="55"/>
      <c r="I30" s="55"/>
      <c r="J30" s="55"/>
      <c r="K30" s="55"/>
      <c r="L30" s="55"/>
      <c r="M30" s="74"/>
      <c r="N30" s="1215"/>
      <c r="O30" s="1216"/>
      <c r="P30" s="1216"/>
      <c r="Q30" s="1216"/>
      <c r="R30" s="1217"/>
      <c r="S30" s="1217"/>
      <c r="T30" s="2073" t="s">
        <v>210</v>
      </c>
    </row>
    <row r="31" spans="1:23">
      <c r="A31" s="2068" t="s">
        <v>211</v>
      </c>
      <c r="B31" s="56" t="s">
        <v>212</v>
      </c>
      <c r="C31" s="56" t="s">
        <v>212</v>
      </c>
      <c r="D31" s="56" t="s">
        <v>212</v>
      </c>
      <c r="E31" s="56">
        <v>0.1</v>
      </c>
      <c r="F31" s="56">
        <v>0.1</v>
      </c>
      <c r="G31" s="61">
        <v>0.1</v>
      </c>
      <c r="H31" s="61">
        <v>0.1</v>
      </c>
      <c r="I31" s="61">
        <v>0.1</v>
      </c>
      <c r="J31" s="61">
        <v>0.2</v>
      </c>
      <c r="K31" s="61">
        <v>0.2</v>
      </c>
      <c r="L31" s="61">
        <v>0.2</v>
      </c>
      <c r="M31" s="61">
        <v>0.2</v>
      </c>
      <c r="N31" s="56">
        <v>0.3</v>
      </c>
      <c r="O31" s="57">
        <v>0.3</v>
      </c>
      <c r="P31" s="57">
        <v>0.3</v>
      </c>
      <c r="Q31" s="56">
        <v>0.4</v>
      </c>
      <c r="R31" s="89">
        <v>0.4</v>
      </c>
      <c r="S31" s="89">
        <v>1.1000000000000001</v>
      </c>
      <c r="T31" s="2068" t="s">
        <v>211</v>
      </c>
    </row>
    <row r="32" spans="1:23">
      <c r="A32" s="2068" t="s">
        <v>213</v>
      </c>
      <c r="B32" s="56">
        <v>0.1</v>
      </c>
      <c r="C32" s="56">
        <v>0.1</v>
      </c>
      <c r="D32" s="56">
        <v>0.1</v>
      </c>
      <c r="E32" s="56">
        <v>0.2</v>
      </c>
      <c r="F32" s="57">
        <v>0.2</v>
      </c>
      <c r="G32" s="61">
        <v>0.2</v>
      </c>
      <c r="H32" s="59">
        <v>0.3</v>
      </c>
      <c r="I32" s="59">
        <v>0.3</v>
      </c>
      <c r="J32" s="59">
        <v>0.3</v>
      </c>
      <c r="K32" s="59">
        <v>0.3</v>
      </c>
      <c r="L32" s="59">
        <v>0.3</v>
      </c>
      <c r="M32" s="61">
        <v>0.3</v>
      </c>
      <c r="N32" s="57">
        <v>0.3</v>
      </c>
      <c r="O32" s="57">
        <v>0.4</v>
      </c>
      <c r="P32" s="57">
        <v>0.3</v>
      </c>
      <c r="Q32" s="56">
        <v>0.4</v>
      </c>
      <c r="R32" s="89">
        <v>0.5</v>
      </c>
      <c r="S32" s="89">
        <v>1</v>
      </c>
      <c r="T32" s="2068" t="s">
        <v>213</v>
      </c>
    </row>
    <row r="33" spans="1:21">
      <c r="A33" s="2068" t="s">
        <v>214</v>
      </c>
      <c r="B33" s="56">
        <v>0.3</v>
      </c>
      <c r="C33" s="56">
        <v>0.3</v>
      </c>
      <c r="D33" s="56">
        <v>0.4</v>
      </c>
      <c r="E33" s="56">
        <v>0.4</v>
      </c>
      <c r="F33" s="57">
        <v>0.5</v>
      </c>
      <c r="G33" s="61">
        <v>0.5</v>
      </c>
      <c r="H33" s="59">
        <v>0.4</v>
      </c>
      <c r="I33" s="59">
        <v>0.5</v>
      </c>
      <c r="J33" s="59">
        <v>0.6</v>
      </c>
      <c r="K33" s="59">
        <v>0.7</v>
      </c>
      <c r="L33" s="59">
        <v>0.8</v>
      </c>
      <c r="M33" s="61">
        <v>0.9</v>
      </c>
      <c r="N33" s="57">
        <v>1.1000000000000001</v>
      </c>
      <c r="O33" s="57">
        <v>1.2</v>
      </c>
      <c r="P33" s="57">
        <v>1.1000000000000001</v>
      </c>
      <c r="Q33" s="56">
        <v>1.3</v>
      </c>
      <c r="R33" s="89">
        <v>1.7</v>
      </c>
      <c r="S33" s="89">
        <v>0.9</v>
      </c>
      <c r="T33" s="2068" t="s">
        <v>214</v>
      </c>
    </row>
    <row r="34" spans="1:21">
      <c r="A34" s="2068" t="s">
        <v>215</v>
      </c>
      <c r="B34" s="56">
        <v>0.2</v>
      </c>
      <c r="C34" s="56">
        <v>0.1</v>
      </c>
      <c r="D34" s="56">
        <v>0.1</v>
      </c>
      <c r="E34" s="56">
        <v>0.2</v>
      </c>
      <c r="F34" s="57">
        <v>0.2</v>
      </c>
      <c r="G34" s="61">
        <v>0.3</v>
      </c>
      <c r="H34" s="59">
        <v>0.3</v>
      </c>
      <c r="I34" s="59">
        <v>0.3</v>
      </c>
      <c r="J34" s="59">
        <v>0.3</v>
      </c>
      <c r="K34" s="59">
        <v>0.3</v>
      </c>
      <c r="L34" s="59">
        <v>0.3</v>
      </c>
      <c r="M34" s="61">
        <v>0.2</v>
      </c>
      <c r="N34" s="57">
        <v>0.2</v>
      </c>
      <c r="O34" s="57">
        <v>0.2</v>
      </c>
      <c r="P34" s="57">
        <v>0.2</v>
      </c>
      <c r="Q34" s="56">
        <v>0.7</v>
      </c>
      <c r="R34" s="89">
        <v>0.8</v>
      </c>
      <c r="S34" s="89">
        <v>1.1000000000000001</v>
      </c>
      <c r="T34" s="2068" t="s">
        <v>215</v>
      </c>
    </row>
    <row r="35" spans="1:21" ht="18.75" thickBot="1">
      <c r="A35" s="2068" t="s">
        <v>216</v>
      </c>
      <c r="B35" s="56">
        <v>0.1</v>
      </c>
      <c r="C35" s="56">
        <v>0.2</v>
      </c>
      <c r="D35" s="56">
        <v>0.1</v>
      </c>
      <c r="E35" s="56">
        <v>0.2</v>
      </c>
      <c r="F35" s="57">
        <v>1.2</v>
      </c>
      <c r="G35" s="61">
        <v>1.2</v>
      </c>
      <c r="H35" s="59">
        <v>1.5</v>
      </c>
      <c r="I35" s="59">
        <v>1.9</v>
      </c>
      <c r="J35" s="60">
        <v>2</v>
      </c>
      <c r="K35" s="60">
        <v>1.9</v>
      </c>
      <c r="L35" s="59">
        <v>1.9</v>
      </c>
      <c r="M35" s="81">
        <v>1.9</v>
      </c>
      <c r="N35" s="63">
        <v>1.8</v>
      </c>
      <c r="O35" s="63">
        <v>1.8</v>
      </c>
      <c r="P35" s="63">
        <v>1.9</v>
      </c>
      <c r="Q35" s="62">
        <v>2.2000000000000002</v>
      </c>
      <c r="R35" s="90">
        <v>2.5</v>
      </c>
      <c r="S35" s="90">
        <v>2</v>
      </c>
      <c r="T35" s="2068" t="s">
        <v>216</v>
      </c>
    </row>
    <row r="36" spans="1:21" ht="18.75" thickBot="1">
      <c r="A36" s="1989" t="s">
        <v>217</v>
      </c>
      <c r="B36" s="94">
        <f t="shared" ref="B36:F36" si="2">SUM(B31:B35)</f>
        <v>0.70000000000000007</v>
      </c>
      <c r="C36" s="94">
        <f t="shared" si="2"/>
        <v>0.7</v>
      </c>
      <c r="D36" s="94">
        <f t="shared" si="2"/>
        <v>0.7</v>
      </c>
      <c r="E36" s="94">
        <f t="shared" si="2"/>
        <v>1.1000000000000001</v>
      </c>
      <c r="F36" s="73">
        <f t="shared" si="2"/>
        <v>2.2000000000000002</v>
      </c>
      <c r="G36" s="985">
        <v>2.2999999999999998</v>
      </c>
      <c r="H36" s="1208">
        <v>2.6</v>
      </c>
      <c r="I36" s="1208">
        <v>3.1</v>
      </c>
      <c r="J36" s="1208">
        <v>3.4</v>
      </c>
      <c r="K36" s="1208">
        <v>3.4</v>
      </c>
      <c r="L36" s="1208">
        <v>3.5</v>
      </c>
      <c r="M36" s="1208">
        <v>3.5</v>
      </c>
      <c r="N36" s="73">
        <f>SUM(N31:N35)</f>
        <v>3.7</v>
      </c>
      <c r="O36" s="73">
        <v>3.9</v>
      </c>
      <c r="P36" s="73">
        <v>3.8</v>
      </c>
      <c r="Q36" s="94">
        <f>SUM(Q31:Q35)</f>
        <v>5</v>
      </c>
      <c r="R36" s="92">
        <f>SUM(R31:R35)</f>
        <v>5.9</v>
      </c>
      <c r="S36" s="92">
        <f>SUM(S31:S35)</f>
        <v>6.1</v>
      </c>
      <c r="T36" s="1989" t="s">
        <v>217</v>
      </c>
      <c r="U36" s="2354">
        <f>S36/$S$42</f>
        <v>1.5312013655303983E-3</v>
      </c>
    </row>
    <row r="37" spans="1:21">
      <c r="A37" s="2074"/>
      <c r="B37" s="75"/>
      <c r="C37" s="75"/>
      <c r="D37" s="75"/>
      <c r="E37" s="75"/>
      <c r="F37" s="76"/>
      <c r="G37" s="77"/>
      <c r="H37" s="77"/>
      <c r="I37" s="78"/>
      <c r="J37" s="77"/>
      <c r="K37" s="77"/>
      <c r="L37" s="78"/>
      <c r="M37" s="1218"/>
      <c r="N37" s="1216"/>
      <c r="O37" s="1215"/>
      <c r="P37" s="1216"/>
      <c r="Q37" s="1216"/>
      <c r="R37" s="1217"/>
      <c r="S37" s="1217"/>
      <c r="T37" s="2074"/>
    </row>
    <row r="38" spans="1:21">
      <c r="A38" s="2068" t="s">
        <v>218</v>
      </c>
      <c r="B38" s="56">
        <v>4.4000000000000004</v>
      </c>
      <c r="C38" s="56">
        <v>4.5</v>
      </c>
      <c r="D38" s="56">
        <v>4.9000000000000004</v>
      </c>
      <c r="E38" s="56">
        <v>5.2</v>
      </c>
      <c r="F38" s="56">
        <v>8.4</v>
      </c>
      <c r="G38" s="61">
        <v>9.6999999999999993</v>
      </c>
      <c r="H38" s="59">
        <v>8.8000000000000007</v>
      </c>
      <c r="I38" s="61">
        <v>9.6</v>
      </c>
      <c r="J38" s="59">
        <v>9.8000000000000007</v>
      </c>
      <c r="K38" s="59">
        <v>12.7</v>
      </c>
      <c r="L38" s="58">
        <v>13.6</v>
      </c>
      <c r="M38" s="58">
        <v>22.6</v>
      </c>
      <c r="N38" s="57">
        <v>20.7</v>
      </c>
      <c r="O38" s="56">
        <v>23.6</v>
      </c>
      <c r="P38" s="57">
        <v>18.8</v>
      </c>
      <c r="Q38" s="56">
        <v>25.5</v>
      </c>
      <c r="R38" s="89">
        <v>27.2</v>
      </c>
      <c r="S38" s="89">
        <v>30.7</v>
      </c>
      <c r="T38" s="2068" t="s">
        <v>218</v>
      </c>
    </row>
    <row r="39" spans="1:21">
      <c r="A39" s="2071" t="s">
        <v>219</v>
      </c>
      <c r="B39" s="56">
        <v>5.2</v>
      </c>
      <c r="C39" s="56">
        <v>5.5</v>
      </c>
      <c r="D39" s="56">
        <v>6.4</v>
      </c>
      <c r="E39" s="56">
        <v>6.9</v>
      </c>
      <c r="F39" s="57">
        <v>8.6999999999999993</v>
      </c>
      <c r="G39" s="61">
        <v>9.4</v>
      </c>
      <c r="H39" s="59">
        <v>13.8</v>
      </c>
      <c r="I39" s="59">
        <v>15.1</v>
      </c>
      <c r="J39" s="59">
        <v>15.9</v>
      </c>
      <c r="K39" s="59">
        <v>17.399999999999999</v>
      </c>
      <c r="L39" s="60">
        <v>19</v>
      </c>
      <c r="M39" s="58">
        <v>23.4</v>
      </c>
      <c r="N39" s="57">
        <v>25.7</v>
      </c>
      <c r="O39" s="57">
        <v>28.6</v>
      </c>
      <c r="P39" s="57">
        <v>26.9</v>
      </c>
      <c r="Q39" s="56">
        <v>37</v>
      </c>
      <c r="R39" s="89">
        <v>39.299999999999997</v>
      </c>
      <c r="S39" s="89">
        <v>42.7</v>
      </c>
      <c r="T39" s="2071" t="s">
        <v>219</v>
      </c>
    </row>
    <row r="40" spans="1:21">
      <c r="A40" s="2071" t="s">
        <v>220</v>
      </c>
      <c r="B40" s="56">
        <v>1</v>
      </c>
      <c r="C40" s="56">
        <v>1.1000000000000001</v>
      </c>
      <c r="D40" s="56">
        <v>1.2</v>
      </c>
      <c r="E40" s="56">
        <v>1.3</v>
      </c>
      <c r="F40" s="57">
        <v>1.6</v>
      </c>
      <c r="G40" s="61">
        <v>1.7</v>
      </c>
      <c r="H40" s="59">
        <v>1.9</v>
      </c>
      <c r="I40" s="59">
        <v>2.2000000000000002</v>
      </c>
      <c r="J40" s="59">
        <v>2.2999999999999998</v>
      </c>
      <c r="K40" s="59">
        <v>2.5</v>
      </c>
      <c r="L40" s="60">
        <v>2.7</v>
      </c>
      <c r="M40" s="58">
        <v>3</v>
      </c>
      <c r="N40" s="57">
        <v>4.0999999999999996</v>
      </c>
      <c r="O40" s="57">
        <v>0.6</v>
      </c>
      <c r="P40" s="57">
        <v>0.6</v>
      </c>
      <c r="Q40" s="56">
        <v>1.2</v>
      </c>
      <c r="R40" s="89">
        <v>1.4</v>
      </c>
      <c r="S40" s="89">
        <v>1.6</v>
      </c>
      <c r="T40" s="2071" t="s">
        <v>220</v>
      </c>
    </row>
    <row r="41" spans="1:21" ht="18.75" thickBot="1">
      <c r="A41" s="2071" t="s">
        <v>221</v>
      </c>
      <c r="B41" s="56">
        <v>5.6</v>
      </c>
      <c r="C41" s="56">
        <v>4.8</v>
      </c>
      <c r="D41" s="56">
        <v>4.9000000000000004</v>
      </c>
      <c r="E41" s="56">
        <v>5.3</v>
      </c>
      <c r="F41" s="57">
        <v>5.9</v>
      </c>
      <c r="G41" s="61">
        <v>7.4</v>
      </c>
      <c r="H41" s="59">
        <v>8.3000000000000007</v>
      </c>
      <c r="I41" s="59">
        <v>9.4</v>
      </c>
      <c r="J41" s="59">
        <v>9.9</v>
      </c>
      <c r="K41" s="59">
        <v>13.2</v>
      </c>
      <c r="L41" s="60">
        <v>11.3</v>
      </c>
      <c r="M41" s="58">
        <v>13</v>
      </c>
      <c r="N41" s="57">
        <v>13.8</v>
      </c>
      <c r="O41" s="57">
        <v>15.3</v>
      </c>
      <c r="P41" s="57">
        <v>14.3</v>
      </c>
      <c r="Q41" s="56">
        <v>18.5</v>
      </c>
      <c r="R41" s="1206">
        <v>19.399999999999999</v>
      </c>
      <c r="S41" s="1206">
        <v>61.6</v>
      </c>
      <c r="T41" s="2071" t="s">
        <v>221</v>
      </c>
    </row>
    <row r="42" spans="1:21" ht="24" customHeight="1" thickTop="1" thickBot="1">
      <c r="A42" s="2075" t="s">
        <v>222</v>
      </c>
      <c r="B42" s="82">
        <v>845.9</v>
      </c>
      <c r="C42" s="82">
        <v>901.9</v>
      </c>
      <c r="D42" s="82">
        <v>1019.7</v>
      </c>
      <c r="E42" s="82">
        <v>1091.0999999999999</v>
      </c>
      <c r="F42" s="83">
        <v>1333.9</v>
      </c>
      <c r="G42" s="84">
        <v>1521.7</v>
      </c>
      <c r="H42" s="85">
        <v>1610.9</v>
      </c>
      <c r="I42" s="85">
        <v>1782.7</v>
      </c>
      <c r="J42" s="85">
        <v>1806.9</v>
      </c>
      <c r="K42" s="84">
        <v>2009.9</v>
      </c>
      <c r="L42" s="82">
        <v>2198.5</v>
      </c>
      <c r="M42" s="82">
        <v>2435.9</v>
      </c>
      <c r="N42" s="82">
        <v>2652.6</v>
      </c>
      <c r="O42" s="83">
        <v>2953.4</v>
      </c>
      <c r="P42" s="83">
        <v>2821.9</v>
      </c>
      <c r="Q42" s="82">
        <f>SUM(Q38:Q41)+Q29+Q21+Q15+Q28-Q29</f>
        <v>3538.8</v>
      </c>
      <c r="R42" s="1207">
        <f>SUM(R38:R41)+R29+R21+R15+R28-R29</f>
        <v>3721.3</v>
      </c>
      <c r="S42" s="1207">
        <f>SUM(S38:S41)+S29+S21+S15+S28-S29</f>
        <v>3983.7999999999993</v>
      </c>
      <c r="T42" s="2075" t="s">
        <v>222</v>
      </c>
      <c r="U42" s="2354">
        <f>S42/$S$42</f>
        <v>1</v>
      </c>
    </row>
    <row r="43" spans="1:21" ht="16.5" customHeight="1" thickTop="1">
      <c r="A43" s="86" t="s">
        <v>223</v>
      </c>
      <c r="S43" s="87"/>
    </row>
    <row r="44" spans="1:21" ht="19.5" customHeight="1"/>
  </sheetData>
  <mergeCells count="2">
    <mergeCell ref="F2:H2"/>
    <mergeCell ref="N2:S2"/>
  </mergeCells>
  <printOptions horizontalCentered="1" verticalCentered="1"/>
  <pageMargins left="0" right="0.17" top="0.18" bottom="0.19" header="0.17" footer="0.2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2:N91"/>
  <sheetViews>
    <sheetView topLeftCell="A115" workbookViewId="0">
      <selection activeCell="C7" sqref="C7:C58"/>
    </sheetView>
  </sheetViews>
  <sheetFormatPr baseColWidth="10" defaultColWidth="11.42578125" defaultRowHeight="12.75"/>
  <cols>
    <col min="1" max="1" width="4.140625" style="19" customWidth="1"/>
    <col min="2" max="2" width="20.42578125" style="19" customWidth="1"/>
    <col min="3" max="3" width="28.28515625" style="19" customWidth="1"/>
    <col min="4" max="4" width="29" style="19" customWidth="1"/>
    <col min="5" max="5" width="25.42578125" style="19" customWidth="1"/>
    <col min="6" max="257" width="11.42578125" style="19"/>
    <col min="258" max="258" width="1.42578125" style="19" customWidth="1"/>
    <col min="259" max="259" width="24.7109375" style="19" customWidth="1"/>
    <col min="260" max="260" width="29.140625" style="19" customWidth="1"/>
    <col min="261" max="261" width="26.28515625" style="19" customWidth="1"/>
    <col min="262" max="513" width="11.42578125" style="19"/>
    <col min="514" max="514" width="1.42578125" style="19" customWidth="1"/>
    <col min="515" max="515" width="24.7109375" style="19" customWidth="1"/>
    <col min="516" max="516" width="29.140625" style="19" customWidth="1"/>
    <col min="517" max="517" width="26.28515625" style="19" customWidth="1"/>
    <col min="518" max="769" width="11.42578125" style="19"/>
    <col min="770" max="770" width="1.42578125" style="19" customWidth="1"/>
    <col min="771" max="771" width="24.7109375" style="19" customWidth="1"/>
    <col min="772" max="772" width="29.140625" style="19" customWidth="1"/>
    <col min="773" max="773" width="26.28515625" style="19" customWidth="1"/>
    <col min="774" max="1025" width="11.42578125" style="19"/>
    <col min="1026" max="1026" width="1.42578125" style="19" customWidth="1"/>
    <col min="1027" max="1027" width="24.7109375" style="19" customWidth="1"/>
    <col min="1028" max="1028" width="29.140625" style="19" customWidth="1"/>
    <col min="1029" max="1029" width="26.28515625" style="19" customWidth="1"/>
    <col min="1030" max="1281" width="11.42578125" style="19"/>
    <col min="1282" max="1282" width="1.42578125" style="19" customWidth="1"/>
    <col min="1283" max="1283" width="24.7109375" style="19" customWidth="1"/>
    <col min="1284" max="1284" width="29.140625" style="19" customWidth="1"/>
    <col min="1285" max="1285" width="26.28515625" style="19" customWidth="1"/>
    <col min="1286" max="1537" width="11.42578125" style="19"/>
    <col min="1538" max="1538" width="1.42578125" style="19" customWidth="1"/>
    <col min="1539" max="1539" width="24.7109375" style="19" customWidth="1"/>
    <col min="1540" max="1540" width="29.140625" style="19" customWidth="1"/>
    <col min="1541" max="1541" width="26.28515625" style="19" customWidth="1"/>
    <col min="1542" max="1793" width="11.42578125" style="19"/>
    <col min="1794" max="1794" width="1.42578125" style="19" customWidth="1"/>
    <col min="1795" max="1795" width="24.7109375" style="19" customWidth="1"/>
    <col min="1796" max="1796" width="29.140625" style="19" customWidth="1"/>
    <col min="1797" max="1797" width="26.28515625" style="19" customWidth="1"/>
    <col min="1798" max="2049" width="11.42578125" style="19"/>
    <col min="2050" max="2050" width="1.42578125" style="19" customWidth="1"/>
    <col min="2051" max="2051" width="24.7109375" style="19" customWidth="1"/>
    <col min="2052" max="2052" width="29.140625" style="19" customWidth="1"/>
    <col min="2053" max="2053" width="26.28515625" style="19" customWidth="1"/>
    <col min="2054" max="2305" width="11.42578125" style="19"/>
    <col min="2306" max="2306" width="1.42578125" style="19" customWidth="1"/>
    <col min="2307" max="2307" width="24.7109375" style="19" customWidth="1"/>
    <col min="2308" max="2308" width="29.140625" style="19" customWidth="1"/>
    <col min="2309" max="2309" width="26.28515625" style="19" customWidth="1"/>
    <col min="2310" max="2561" width="11.42578125" style="19"/>
    <col min="2562" max="2562" width="1.42578125" style="19" customWidth="1"/>
    <col min="2563" max="2563" width="24.7109375" style="19" customWidth="1"/>
    <col min="2564" max="2564" width="29.140625" style="19" customWidth="1"/>
    <col min="2565" max="2565" width="26.28515625" style="19" customWidth="1"/>
    <col min="2566" max="2817" width="11.42578125" style="19"/>
    <col min="2818" max="2818" width="1.42578125" style="19" customWidth="1"/>
    <col min="2819" max="2819" width="24.7109375" style="19" customWidth="1"/>
    <col min="2820" max="2820" width="29.140625" style="19" customWidth="1"/>
    <col min="2821" max="2821" width="26.28515625" style="19" customWidth="1"/>
    <col min="2822" max="3073" width="11.42578125" style="19"/>
    <col min="3074" max="3074" width="1.42578125" style="19" customWidth="1"/>
    <col min="3075" max="3075" width="24.7109375" style="19" customWidth="1"/>
    <col min="3076" max="3076" width="29.140625" style="19" customWidth="1"/>
    <col min="3077" max="3077" width="26.28515625" style="19" customWidth="1"/>
    <col min="3078" max="3329" width="11.42578125" style="19"/>
    <col min="3330" max="3330" width="1.42578125" style="19" customWidth="1"/>
    <col min="3331" max="3331" width="24.7109375" style="19" customWidth="1"/>
    <col min="3332" max="3332" width="29.140625" style="19" customWidth="1"/>
    <col min="3333" max="3333" width="26.28515625" style="19" customWidth="1"/>
    <col min="3334" max="3585" width="11.42578125" style="19"/>
    <col min="3586" max="3586" width="1.42578125" style="19" customWidth="1"/>
    <col min="3587" max="3587" width="24.7109375" style="19" customWidth="1"/>
    <col min="3588" max="3588" width="29.140625" style="19" customWidth="1"/>
    <col min="3589" max="3589" width="26.28515625" style="19" customWidth="1"/>
    <col min="3590" max="3841" width="11.42578125" style="19"/>
    <col min="3842" max="3842" width="1.42578125" style="19" customWidth="1"/>
    <col min="3843" max="3843" width="24.7109375" style="19" customWidth="1"/>
    <col min="3844" max="3844" width="29.140625" style="19" customWidth="1"/>
    <col min="3845" max="3845" width="26.28515625" style="19" customWidth="1"/>
    <col min="3846" max="4097" width="11.42578125" style="19"/>
    <col min="4098" max="4098" width="1.42578125" style="19" customWidth="1"/>
    <col min="4099" max="4099" width="24.7109375" style="19" customWidth="1"/>
    <col min="4100" max="4100" width="29.140625" style="19" customWidth="1"/>
    <col min="4101" max="4101" width="26.28515625" style="19" customWidth="1"/>
    <col min="4102" max="4353" width="11.42578125" style="19"/>
    <col min="4354" max="4354" width="1.42578125" style="19" customWidth="1"/>
    <col min="4355" max="4355" width="24.7109375" style="19" customWidth="1"/>
    <col min="4356" max="4356" width="29.140625" style="19" customWidth="1"/>
    <col min="4357" max="4357" width="26.28515625" style="19" customWidth="1"/>
    <col min="4358" max="4609" width="11.42578125" style="19"/>
    <col min="4610" max="4610" width="1.42578125" style="19" customWidth="1"/>
    <col min="4611" max="4611" width="24.7109375" style="19" customWidth="1"/>
    <col min="4612" max="4612" width="29.140625" style="19" customWidth="1"/>
    <col min="4613" max="4613" width="26.28515625" style="19" customWidth="1"/>
    <col min="4614" max="4865" width="11.42578125" style="19"/>
    <col min="4866" max="4866" width="1.42578125" style="19" customWidth="1"/>
    <col min="4867" max="4867" width="24.7109375" style="19" customWidth="1"/>
    <col min="4868" max="4868" width="29.140625" style="19" customWidth="1"/>
    <col min="4869" max="4869" width="26.28515625" style="19" customWidth="1"/>
    <col min="4870" max="5121" width="11.42578125" style="19"/>
    <col min="5122" max="5122" width="1.42578125" style="19" customWidth="1"/>
    <col min="5123" max="5123" width="24.7109375" style="19" customWidth="1"/>
    <col min="5124" max="5124" width="29.140625" style="19" customWidth="1"/>
    <col min="5125" max="5125" width="26.28515625" style="19" customWidth="1"/>
    <col min="5126" max="5377" width="11.42578125" style="19"/>
    <col min="5378" max="5378" width="1.42578125" style="19" customWidth="1"/>
    <col min="5379" max="5379" width="24.7109375" style="19" customWidth="1"/>
    <col min="5380" max="5380" width="29.140625" style="19" customWidth="1"/>
    <col min="5381" max="5381" width="26.28515625" style="19" customWidth="1"/>
    <col min="5382" max="5633" width="11.42578125" style="19"/>
    <col min="5634" max="5634" width="1.42578125" style="19" customWidth="1"/>
    <col min="5635" max="5635" width="24.7109375" style="19" customWidth="1"/>
    <col min="5636" max="5636" width="29.140625" style="19" customWidth="1"/>
    <col min="5637" max="5637" width="26.28515625" style="19" customWidth="1"/>
    <col min="5638" max="5889" width="11.42578125" style="19"/>
    <col min="5890" max="5890" width="1.42578125" style="19" customWidth="1"/>
    <col min="5891" max="5891" width="24.7109375" style="19" customWidth="1"/>
    <col min="5892" max="5892" width="29.140625" style="19" customWidth="1"/>
    <col min="5893" max="5893" width="26.28515625" style="19" customWidth="1"/>
    <col min="5894" max="6145" width="11.42578125" style="19"/>
    <col min="6146" max="6146" width="1.42578125" style="19" customWidth="1"/>
    <col min="6147" max="6147" width="24.7109375" style="19" customWidth="1"/>
    <col min="6148" max="6148" width="29.140625" style="19" customWidth="1"/>
    <col min="6149" max="6149" width="26.28515625" style="19" customWidth="1"/>
    <col min="6150" max="6401" width="11.42578125" style="19"/>
    <col min="6402" max="6402" width="1.42578125" style="19" customWidth="1"/>
    <col min="6403" max="6403" width="24.7109375" style="19" customWidth="1"/>
    <col min="6404" max="6404" width="29.140625" style="19" customWidth="1"/>
    <col min="6405" max="6405" width="26.28515625" style="19" customWidth="1"/>
    <col min="6406" max="6657" width="11.42578125" style="19"/>
    <col min="6658" max="6658" width="1.42578125" style="19" customWidth="1"/>
    <col min="6659" max="6659" width="24.7109375" style="19" customWidth="1"/>
    <col min="6660" max="6660" width="29.140625" style="19" customWidth="1"/>
    <col min="6661" max="6661" width="26.28515625" style="19" customWidth="1"/>
    <col min="6662" max="6913" width="11.42578125" style="19"/>
    <col min="6914" max="6914" width="1.42578125" style="19" customWidth="1"/>
    <col min="6915" max="6915" width="24.7109375" style="19" customWidth="1"/>
    <col min="6916" max="6916" width="29.140625" style="19" customWidth="1"/>
    <col min="6917" max="6917" width="26.28515625" style="19" customWidth="1"/>
    <col min="6918" max="7169" width="11.42578125" style="19"/>
    <col min="7170" max="7170" width="1.42578125" style="19" customWidth="1"/>
    <col min="7171" max="7171" width="24.7109375" style="19" customWidth="1"/>
    <col min="7172" max="7172" width="29.140625" style="19" customWidth="1"/>
    <col min="7173" max="7173" width="26.28515625" style="19" customWidth="1"/>
    <col min="7174" max="7425" width="11.42578125" style="19"/>
    <col min="7426" max="7426" width="1.42578125" style="19" customWidth="1"/>
    <col min="7427" max="7427" width="24.7109375" style="19" customWidth="1"/>
    <col min="7428" max="7428" width="29.140625" style="19" customWidth="1"/>
    <col min="7429" max="7429" width="26.28515625" style="19" customWidth="1"/>
    <col min="7430" max="7681" width="11.42578125" style="19"/>
    <col min="7682" max="7682" width="1.42578125" style="19" customWidth="1"/>
    <col min="7683" max="7683" width="24.7109375" style="19" customWidth="1"/>
    <col min="7684" max="7684" width="29.140625" style="19" customWidth="1"/>
    <col min="7685" max="7685" width="26.28515625" style="19" customWidth="1"/>
    <col min="7686" max="7937" width="11.42578125" style="19"/>
    <col min="7938" max="7938" width="1.42578125" style="19" customWidth="1"/>
    <col min="7939" max="7939" width="24.7109375" style="19" customWidth="1"/>
    <col min="7940" max="7940" width="29.140625" style="19" customWidth="1"/>
    <col min="7941" max="7941" width="26.28515625" style="19" customWidth="1"/>
    <col min="7942" max="8193" width="11.42578125" style="19"/>
    <col min="8194" max="8194" width="1.42578125" style="19" customWidth="1"/>
    <col min="8195" max="8195" width="24.7109375" style="19" customWidth="1"/>
    <col min="8196" max="8196" width="29.140625" style="19" customWidth="1"/>
    <col min="8197" max="8197" width="26.28515625" style="19" customWidth="1"/>
    <col min="8198" max="8449" width="11.42578125" style="19"/>
    <col min="8450" max="8450" width="1.42578125" style="19" customWidth="1"/>
    <col min="8451" max="8451" width="24.7109375" style="19" customWidth="1"/>
    <col min="8452" max="8452" width="29.140625" style="19" customWidth="1"/>
    <col min="8453" max="8453" width="26.28515625" style="19" customWidth="1"/>
    <col min="8454" max="8705" width="11.42578125" style="19"/>
    <col min="8706" max="8706" width="1.42578125" style="19" customWidth="1"/>
    <col min="8707" max="8707" width="24.7109375" style="19" customWidth="1"/>
    <col min="8708" max="8708" width="29.140625" style="19" customWidth="1"/>
    <col min="8709" max="8709" width="26.28515625" style="19" customWidth="1"/>
    <col min="8710" max="8961" width="11.42578125" style="19"/>
    <col min="8962" max="8962" width="1.42578125" style="19" customWidth="1"/>
    <col min="8963" max="8963" width="24.7109375" style="19" customWidth="1"/>
    <col min="8964" max="8964" width="29.140625" style="19" customWidth="1"/>
    <col min="8965" max="8965" width="26.28515625" style="19" customWidth="1"/>
    <col min="8966" max="9217" width="11.42578125" style="19"/>
    <col min="9218" max="9218" width="1.42578125" style="19" customWidth="1"/>
    <col min="9219" max="9219" width="24.7109375" style="19" customWidth="1"/>
    <col min="9220" max="9220" width="29.140625" style="19" customWidth="1"/>
    <col min="9221" max="9221" width="26.28515625" style="19" customWidth="1"/>
    <col min="9222" max="9473" width="11.42578125" style="19"/>
    <col min="9474" max="9474" width="1.42578125" style="19" customWidth="1"/>
    <col min="9475" max="9475" width="24.7109375" style="19" customWidth="1"/>
    <col min="9476" max="9476" width="29.140625" style="19" customWidth="1"/>
    <col min="9477" max="9477" width="26.28515625" style="19" customWidth="1"/>
    <col min="9478" max="9729" width="11.42578125" style="19"/>
    <col min="9730" max="9730" width="1.42578125" style="19" customWidth="1"/>
    <col min="9731" max="9731" width="24.7109375" style="19" customWidth="1"/>
    <col min="9732" max="9732" width="29.140625" style="19" customWidth="1"/>
    <col min="9733" max="9733" width="26.28515625" style="19" customWidth="1"/>
    <col min="9734" max="9985" width="11.42578125" style="19"/>
    <col min="9986" max="9986" width="1.42578125" style="19" customWidth="1"/>
    <col min="9987" max="9987" width="24.7109375" style="19" customWidth="1"/>
    <col min="9988" max="9988" width="29.140625" style="19" customWidth="1"/>
    <col min="9989" max="9989" width="26.28515625" style="19" customWidth="1"/>
    <col min="9990" max="10241" width="11.42578125" style="19"/>
    <col min="10242" max="10242" width="1.42578125" style="19" customWidth="1"/>
    <col min="10243" max="10243" width="24.7109375" style="19" customWidth="1"/>
    <col min="10244" max="10244" width="29.140625" style="19" customWidth="1"/>
    <col min="10245" max="10245" width="26.28515625" style="19" customWidth="1"/>
    <col min="10246" max="10497" width="11.42578125" style="19"/>
    <col min="10498" max="10498" width="1.42578125" style="19" customWidth="1"/>
    <col min="10499" max="10499" width="24.7109375" style="19" customWidth="1"/>
    <col min="10500" max="10500" width="29.140625" style="19" customWidth="1"/>
    <col min="10501" max="10501" width="26.28515625" style="19" customWidth="1"/>
    <col min="10502" max="10753" width="11.42578125" style="19"/>
    <col min="10754" max="10754" width="1.42578125" style="19" customWidth="1"/>
    <col min="10755" max="10755" width="24.7109375" style="19" customWidth="1"/>
    <col min="10756" max="10756" width="29.140625" style="19" customWidth="1"/>
    <col min="10757" max="10757" width="26.28515625" style="19" customWidth="1"/>
    <col min="10758" max="11009" width="11.42578125" style="19"/>
    <col min="11010" max="11010" width="1.42578125" style="19" customWidth="1"/>
    <col min="11011" max="11011" width="24.7109375" style="19" customWidth="1"/>
    <col min="11012" max="11012" width="29.140625" style="19" customWidth="1"/>
    <col min="11013" max="11013" width="26.28515625" style="19" customWidth="1"/>
    <col min="11014" max="11265" width="11.42578125" style="19"/>
    <col min="11266" max="11266" width="1.42578125" style="19" customWidth="1"/>
    <col min="11267" max="11267" width="24.7109375" style="19" customWidth="1"/>
    <col min="11268" max="11268" width="29.140625" style="19" customWidth="1"/>
    <col min="11269" max="11269" width="26.28515625" style="19" customWidth="1"/>
    <col min="11270" max="11521" width="11.42578125" style="19"/>
    <col min="11522" max="11522" width="1.42578125" style="19" customWidth="1"/>
    <col min="11523" max="11523" width="24.7109375" style="19" customWidth="1"/>
    <col min="11524" max="11524" width="29.140625" style="19" customWidth="1"/>
    <col min="11525" max="11525" width="26.28515625" style="19" customWidth="1"/>
    <col min="11526" max="11777" width="11.42578125" style="19"/>
    <col min="11778" max="11778" width="1.42578125" style="19" customWidth="1"/>
    <col min="11779" max="11779" width="24.7109375" style="19" customWidth="1"/>
    <col min="11780" max="11780" width="29.140625" style="19" customWidth="1"/>
    <col min="11781" max="11781" width="26.28515625" style="19" customWidth="1"/>
    <col min="11782" max="12033" width="11.42578125" style="19"/>
    <col min="12034" max="12034" width="1.42578125" style="19" customWidth="1"/>
    <col min="12035" max="12035" width="24.7109375" style="19" customWidth="1"/>
    <col min="12036" max="12036" width="29.140625" style="19" customWidth="1"/>
    <col min="12037" max="12037" width="26.28515625" style="19" customWidth="1"/>
    <col min="12038" max="12289" width="11.42578125" style="19"/>
    <col min="12290" max="12290" width="1.42578125" style="19" customWidth="1"/>
    <col min="12291" max="12291" width="24.7109375" style="19" customWidth="1"/>
    <col min="12292" max="12292" width="29.140625" style="19" customWidth="1"/>
    <col min="12293" max="12293" width="26.28515625" style="19" customWidth="1"/>
    <col min="12294" max="12545" width="11.42578125" style="19"/>
    <col min="12546" max="12546" width="1.42578125" style="19" customWidth="1"/>
    <col min="12547" max="12547" width="24.7109375" style="19" customWidth="1"/>
    <col min="12548" max="12548" width="29.140625" style="19" customWidth="1"/>
    <col min="12549" max="12549" width="26.28515625" style="19" customWidth="1"/>
    <col min="12550" max="12801" width="11.42578125" style="19"/>
    <col min="12802" max="12802" width="1.42578125" style="19" customWidth="1"/>
    <col min="12803" max="12803" width="24.7109375" style="19" customWidth="1"/>
    <col min="12804" max="12804" width="29.140625" style="19" customWidth="1"/>
    <col min="12805" max="12805" width="26.28515625" style="19" customWidth="1"/>
    <col min="12806" max="13057" width="11.42578125" style="19"/>
    <col min="13058" max="13058" width="1.42578125" style="19" customWidth="1"/>
    <col min="13059" max="13059" width="24.7109375" style="19" customWidth="1"/>
    <col min="13060" max="13060" width="29.140625" style="19" customWidth="1"/>
    <col min="13061" max="13061" width="26.28515625" style="19" customWidth="1"/>
    <col min="13062" max="13313" width="11.42578125" style="19"/>
    <col min="13314" max="13314" width="1.42578125" style="19" customWidth="1"/>
    <col min="13315" max="13315" width="24.7109375" style="19" customWidth="1"/>
    <col min="13316" max="13316" width="29.140625" style="19" customWidth="1"/>
    <col min="13317" max="13317" width="26.28515625" style="19" customWidth="1"/>
    <col min="13318" max="13569" width="11.42578125" style="19"/>
    <col min="13570" max="13570" width="1.42578125" style="19" customWidth="1"/>
    <col min="13571" max="13571" width="24.7109375" style="19" customWidth="1"/>
    <col min="13572" max="13572" width="29.140625" style="19" customWidth="1"/>
    <col min="13573" max="13573" width="26.28515625" style="19" customWidth="1"/>
    <col min="13574" max="13825" width="11.42578125" style="19"/>
    <col min="13826" max="13826" width="1.42578125" style="19" customWidth="1"/>
    <col min="13827" max="13827" width="24.7109375" style="19" customWidth="1"/>
    <col min="13828" max="13828" width="29.140625" style="19" customWidth="1"/>
    <col min="13829" max="13829" width="26.28515625" style="19" customWidth="1"/>
    <col min="13830" max="14081" width="11.42578125" style="19"/>
    <col min="14082" max="14082" width="1.42578125" style="19" customWidth="1"/>
    <col min="14083" max="14083" width="24.7109375" style="19" customWidth="1"/>
    <col min="14084" max="14084" width="29.140625" style="19" customWidth="1"/>
    <col min="14085" max="14085" width="26.28515625" style="19" customWidth="1"/>
    <col min="14086" max="14337" width="11.42578125" style="19"/>
    <col min="14338" max="14338" width="1.42578125" style="19" customWidth="1"/>
    <col min="14339" max="14339" width="24.7109375" style="19" customWidth="1"/>
    <col min="14340" max="14340" width="29.140625" style="19" customWidth="1"/>
    <col min="14341" max="14341" width="26.28515625" style="19" customWidth="1"/>
    <col min="14342" max="14593" width="11.42578125" style="19"/>
    <col min="14594" max="14594" width="1.42578125" style="19" customWidth="1"/>
    <col min="14595" max="14595" width="24.7109375" style="19" customWidth="1"/>
    <col min="14596" max="14596" width="29.140625" style="19" customWidth="1"/>
    <col min="14597" max="14597" width="26.28515625" style="19" customWidth="1"/>
    <col min="14598" max="14849" width="11.42578125" style="19"/>
    <col min="14850" max="14850" width="1.42578125" style="19" customWidth="1"/>
    <col min="14851" max="14851" width="24.7109375" style="19" customWidth="1"/>
    <col min="14852" max="14852" width="29.140625" style="19" customWidth="1"/>
    <col min="14853" max="14853" width="26.28515625" style="19" customWidth="1"/>
    <col min="14854" max="15105" width="11.42578125" style="19"/>
    <col min="15106" max="15106" width="1.42578125" style="19" customWidth="1"/>
    <col min="15107" max="15107" width="24.7109375" style="19" customWidth="1"/>
    <col min="15108" max="15108" width="29.140625" style="19" customWidth="1"/>
    <col min="15109" max="15109" width="26.28515625" style="19" customWidth="1"/>
    <col min="15110" max="15361" width="11.42578125" style="19"/>
    <col min="15362" max="15362" width="1.42578125" style="19" customWidth="1"/>
    <col min="15363" max="15363" width="24.7109375" style="19" customWidth="1"/>
    <col min="15364" max="15364" width="29.140625" style="19" customWidth="1"/>
    <col min="15365" max="15365" width="26.28515625" style="19" customWidth="1"/>
    <col min="15366" max="15617" width="11.42578125" style="19"/>
    <col min="15618" max="15618" width="1.42578125" style="19" customWidth="1"/>
    <col min="15619" max="15619" width="24.7109375" style="19" customWidth="1"/>
    <col min="15620" max="15620" width="29.140625" style="19" customWidth="1"/>
    <col min="15621" max="15621" width="26.28515625" style="19" customWidth="1"/>
    <col min="15622" max="15873" width="11.42578125" style="19"/>
    <col min="15874" max="15874" width="1.42578125" style="19" customWidth="1"/>
    <col min="15875" max="15875" width="24.7109375" style="19" customWidth="1"/>
    <col min="15876" max="15876" width="29.140625" style="19" customWidth="1"/>
    <col min="15877" max="15877" width="26.28515625" style="19" customWidth="1"/>
    <col min="15878" max="16129" width="11.42578125" style="19"/>
    <col min="16130" max="16130" width="1.42578125" style="19" customWidth="1"/>
    <col min="16131" max="16131" width="24.7109375" style="19" customWidth="1"/>
    <col min="16132" max="16132" width="29.140625" style="19" customWidth="1"/>
    <col min="16133" max="16133" width="26.28515625" style="19" customWidth="1"/>
    <col min="16134" max="16384" width="11.42578125" style="19"/>
  </cols>
  <sheetData>
    <row r="2" spans="1:9" ht="18.75" customHeight="1">
      <c r="B2" s="2352"/>
      <c r="D2" s="2188">
        <v>53</v>
      </c>
    </row>
    <row r="3" spans="1:9" ht="39" customHeight="1">
      <c r="A3" s="2352" t="s">
        <v>894</v>
      </c>
      <c r="B3" s="2571" t="s">
        <v>1419</v>
      </c>
      <c r="C3" s="2571"/>
      <c r="D3" s="2571"/>
      <c r="E3" s="1960"/>
      <c r="F3" s="35"/>
      <c r="G3" s="35"/>
    </row>
    <row r="4" spans="1:9" ht="23.1" customHeight="1" thickBot="1">
      <c r="A4" s="36"/>
      <c r="C4" s="36"/>
      <c r="D4" s="36"/>
      <c r="E4" s="36"/>
      <c r="F4" s="35"/>
      <c r="G4" s="35"/>
    </row>
    <row r="5" spans="1:9" ht="13.5" customHeight="1" thickTop="1">
      <c r="A5" s="37"/>
      <c r="B5" s="2567" t="s">
        <v>180</v>
      </c>
      <c r="C5" s="38" t="s">
        <v>181</v>
      </c>
      <c r="D5" s="2569" t="s">
        <v>182</v>
      </c>
      <c r="E5" s="2060"/>
      <c r="F5" s="37"/>
      <c r="G5" s="37"/>
    </row>
    <row r="6" spans="1:9" ht="12" customHeight="1" thickBot="1">
      <c r="A6" s="37"/>
      <c r="B6" s="2568"/>
      <c r="C6" s="39" t="s">
        <v>183</v>
      </c>
      <c r="D6" s="2570"/>
      <c r="E6" s="2060"/>
      <c r="F6" s="37"/>
      <c r="G6" s="37"/>
    </row>
    <row r="7" spans="1:9" ht="13.5" thickBot="1">
      <c r="A7" s="37"/>
      <c r="B7" s="1195" t="s">
        <v>184</v>
      </c>
      <c r="C7" s="40">
        <v>2.4</v>
      </c>
      <c r="D7" s="43"/>
      <c r="E7" s="2061"/>
      <c r="F7" s="2063"/>
      <c r="G7" s="37"/>
    </row>
    <row r="8" spans="1:9" ht="13.5" thickBot="1">
      <c r="A8" s="37"/>
      <c r="B8" s="1196">
        <v>1964</v>
      </c>
      <c r="C8" s="41">
        <v>4.7</v>
      </c>
      <c r="D8" s="42">
        <v>95.8</v>
      </c>
      <c r="E8" s="2061"/>
      <c r="F8" s="37"/>
      <c r="G8" s="37"/>
      <c r="I8" s="415"/>
    </row>
    <row r="9" spans="1:9" ht="13.5" thickBot="1">
      <c r="A9" s="37"/>
      <c r="B9" s="1196">
        <v>1965</v>
      </c>
      <c r="C9" s="41">
        <v>5</v>
      </c>
      <c r="D9" s="43">
        <v>6.4</v>
      </c>
      <c r="E9" s="2061"/>
      <c r="F9" s="37"/>
      <c r="G9" s="37"/>
    </row>
    <row r="10" spans="1:9" ht="13.5" thickBot="1">
      <c r="A10" s="37"/>
      <c r="B10" s="1196">
        <v>1966</v>
      </c>
      <c r="C10" s="41">
        <v>4</v>
      </c>
      <c r="D10" s="43">
        <v>-20</v>
      </c>
      <c r="E10" s="2061"/>
      <c r="F10" s="37"/>
      <c r="G10" s="37"/>
      <c r="I10" s="415"/>
    </row>
    <row r="11" spans="1:9" ht="13.5" thickBot="1">
      <c r="A11" s="37"/>
      <c r="B11" s="1196">
        <v>1967</v>
      </c>
      <c r="C11" s="41">
        <v>5.8</v>
      </c>
      <c r="D11" s="43">
        <v>45</v>
      </c>
      <c r="E11" s="2061"/>
      <c r="F11" s="37"/>
      <c r="G11" s="37"/>
    </row>
    <row r="12" spans="1:9" ht="13.5" thickBot="1">
      <c r="A12" s="37"/>
      <c r="B12" s="1196">
        <v>1968</v>
      </c>
      <c r="C12" s="41">
        <v>7.7</v>
      </c>
      <c r="D12" s="43">
        <v>32.799999999999997</v>
      </c>
      <c r="E12" s="2061"/>
      <c r="F12" s="37"/>
      <c r="G12" s="37"/>
    </row>
    <row r="13" spans="1:9" ht="13.5" thickBot="1">
      <c r="A13" s="37"/>
      <c r="B13" s="1196">
        <v>1969</v>
      </c>
      <c r="C13" s="41">
        <v>11.4</v>
      </c>
      <c r="D13" s="43">
        <v>48.1</v>
      </c>
      <c r="E13" s="2061"/>
      <c r="F13" s="37"/>
      <c r="G13" s="37"/>
    </row>
    <row r="14" spans="1:9" ht="13.5" thickBot="1">
      <c r="A14" s="37"/>
      <c r="B14" s="1196">
        <v>1970</v>
      </c>
      <c r="C14" s="41">
        <v>15.2</v>
      </c>
      <c r="D14" s="43">
        <v>33.299999999999997</v>
      </c>
      <c r="E14" s="2061"/>
      <c r="F14" s="37"/>
      <c r="G14" s="37"/>
    </row>
    <row r="15" spans="1:9" ht="13.5" thickBot="1">
      <c r="A15" s="37"/>
      <c r="B15" s="1196">
        <v>1971</v>
      </c>
      <c r="C15" s="41">
        <v>22.7</v>
      </c>
      <c r="D15" s="43">
        <v>49.3</v>
      </c>
      <c r="E15" s="2061"/>
      <c r="F15" s="37"/>
      <c r="G15" s="37"/>
    </row>
    <row r="16" spans="1:9" ht="13.5" thickBot="1">
      <c r="A16" s="37"/>
      <c r="B16" s="1196">
        <v>1972</v>
      </c>
      <c r="C16" s="41">
        <v>29.5</v>
      </c>
      <c r="D16" s="43">
        <v>30</v>
      </c>
      <c r="E16" s="2061"/>
      <c r="F16" s="37"/>
      <c r="G16" s="37"/>
    </row>
    <row r="17" spans="1:9" ht="13.5" thickBot="1">
      <c r="A17" s="37"/>
      <c r="B17" s="1196">
        <v>1973</v>
      </c>
      <c r="C17" s="41">
        <v>41.2</v>
      </c>
      <c r="D17" s="43">
        <v>39.700000000000003</v>
      </c>
      <c r="E17" s="2061"/>
      <c r="F17" s="37"/>
      <c r="G17" s="37"/>
    </row>
    <row r="18" spans="1:9" ht="13.5" thickBot="1">
      <c r="A18" s="37"/>
      <c r="B18" s="1196">
        <v>1974</v>
      </c>
      <c r="C18" s="41">
        <v>51.6</v>
      </c>
      <c r="D18" s="43">
        <v>25.2</v>
      </c>
      <c r="E18" s="2061"/>
      <c r="F18" s="37"/>
      <c r="G18" s="37"/>
    </row>
    <row r="19" spans="1:9" ht="13.5" thickBot="1">
      <c r="A19" s="37"/>
      <c r="B19" s="1196">
        <v>1975</v>
      </c>
      <c r="C19" s="41">
        <v>58.7</v>
      </c>
      <c r="D19" s="43">
        <v>13.8</v>
      </c>
      <c r="E19" s="2061"/>
      <c r="F19" s="37"/>
      <c r="G19" s="37"/>
    </row>
    <row r="20" spans="1:9" ht="13.5" thickBot="1">
      <c r="A20" s="37"/>
      <c r="B20" s="1196">
        <v>1976</v>
      </c>
      <c r="C20" s="41">
        <v>61.9</v>
      </c>
      <c r="D20" s="43">
        <v>5.5</v>
      </c>
      <c r="E20" s="2061"/>
      <c r="F20" s="37"/>
      <c r="G20" s="37"/>
    </row>
    <row r="21" spans="1:9" ht="13.5" thickBot="1">
      <c r="A21" s="37"/>
      <c r="B21" s="1196">
        <v>1977</v>
      </c>
      <c r="C21" s="41">
        <v>72.2</v>
      </c>
      <c r="D21" s="43">
        <v>16.600000000000001</v>
      </c>
      <c r="E21" s="2061"/>
      <c r="F21" s="37"/>
      <c r="G21" s="37"/>
    </row>
    <row r="22" spans="1:9" ht="13.5" thickBot="1">
      <c r="A22" s="37"/>
      <c r="B22" s="1196">
        <v>1978</v>
      </c>
      <c r="C22" s="41">
        <v>91.7</v>
      </c>
      <c r="D22" s="43">
        <v>27</v>
      </c>
      <c r="E22" s="2061"/>
      <c r="F22" s="37"/>
      <c r="G22" s="37"/>
    </row>
    <row r="23" spans="1:9" ht="13.5" thickBot="1">
      <c r="A23" s="37"/>
      <c r="B23" s="1196">
        <v>1979</v>
      </c>
      <c r="C23" s="41">
        <v>115.4</v>
      </c>
      <c r="D23" s="43">
        <v>25.8</v>
      </c>
      <c r="E23" s="2061"/>
      <c r="F23" s="37"/>
      <c r="G23" s="37"/>
    </row>
    <row r="24" spans="1:9" ht="13.5" thickBot="1">
      <c r="A24" s="37"/>
      <c r="B24" s="1196">
        <v>1980</v>
      </c>
      <c r="C24" s="41">
        <v>153</v>
      </c>
      <c r="D24" s="43">
        <v>32.6</v>
      </c>
      <c r="E24" s="2061"/>
      <c r="F24" s="37"/>
      <c r="G24" s="37"/>
    </row>
    <row r="25" spans="1:9" ht="13.5" thickBot="1">
      <c r="A25" s="37"/>
      <c r="B25" s="1196">
        <v>1981</v>
      </c>
      <c r="C25" s="41">
        <v>178.3</v>
      </c>
      <c r="D25" s="43">
        <v>16.5</v>
      </c>
      <c r="E25" s="2061"/>
      <c r="F25" s="37"/>
      <c r="G25" s="37"/>
    </row>
    <row r="26" spans="1:9" ht="13.5" thickBot="1">
      <c r="A26" s="37"/>
      <c r="B26" s="1196">
        <v>1982</v>
      </c>
      <c r="C26" s="41">
        <v>219.6</v>
      </c>
      <c r="D26" s="43">
        <v>23.2</v>
      </c>
      <c r="E26" s="2061"/>
      <c r="F26" s="37"/>
      <c r="G26" s="37"/>
    </row>
    <row r="27" spans="1:9" ht="13.5" thickBot="1">
      <c r="A27" s="37"/>
      <c r="B27" s="1196">
        <v>1983</v>
      </c>
      <c r="C27" s="41">
        <v>243.8</v>
      </c>
      <c r="D27" s="43">
        <v>11</v>
      </c>
      <c r="E27" s="2061"/>
      <c r="F27" s="37"/>
      <c r="G27" s="37"/>
    </row>
    <row r="28" spans="1:9" ht="13.5" thickBot="1">
      <c r="A28" s="37"/>
      <c r="B28" s="1196">
        <v>1984</v>
      </c>
      <c r="C28" s="41">
        <v>245.9</v>
      </c>
      <c r="D28" s="43">
        <v>0.9</v>
      </c>
      <c r="E28" s="2061"/>
      <c r="F28" s="37"/>
      <c r="G28" s="37"/>
      <c r="I28" s="415"/>
    </row>
    <row r="29" spans="1:9" ht="13.5" thickBot="1">
      <c r="A29" s="37"/>
      <c r="B29" s="1196">
        <v>1985</v>
      </c>
      <c r="C29" s="41">
        <v>225.8</v>
      </c>
      <c r="D29" s="43">
        <v>-8.1</v>
      </c>
      <c r="E29" s="2061"/>
      <c r="F29" s="37"/>
      <c r="G29" s="37"/>
    </row>
    <row r="30" spans="1:9" ht="13.5" thickBot="1">
      <c r="A30" s="37"/>
      <c r="B30" s="1196">
        <v>1986</v>
      </c>
      <c r="C30" s="41">
        <v>287.10000000000002</v>
      </c>
      <c r="D30" s="43">
        <v>27.1</v>
      </c>
      <c r="E30" s="2061"/>
      <c r="F30" s="37"/>
      <c r="G30" s="37"/>
    </row>
    <row r="31" spans="1:9" ht="13.5" thickBot="1">
      <c r="A31" s="37"/>
      <c r="B31" s="1196">
        <v>1987</v>
      </c>
      <c r="C31" s="41">
        <v>403</v>
      </c>
      <c r="D31" s="43">
        <v>40.4</v>
      </c>
      <c r="E31" s="2061"/>
      <c r="F31" s="37"/>
      <c r="G31" s="37"/>
    </row>
    <row r="32" spans="1:9" ht="13.5" thickBot="1">
      <c r="A32" s="37"/>
      <c r="B32" s="1196">
        <v>1988</v>
      </c>
      <c r="C32" s="41">
        <v>466.6</v>
      </c>
      <c r="D32" s="43">
        <v>15.8</v>
      </c>
      <c r="E32" s="2061"/>
      <c r="F32" s="37"/>
      <c r="G32" s="37"/>
    </row>
    <row r="33" spans="1:9" ht="13.5" thickBot="1">
      <c r="A33" s="37"/>
      <c r="B33" s="1196">
        <v>1989</v>
      </c>
      <c r="C33" s="41">
        <v>463</v>
      </c>
      <c r="D33" s="43">
        <v>-0.8</v>
      </c>
      <c r="E33" s="2061"/>
      <c r="F33" s="37"/>
      <c r="G33" s="37"/>
    </row>
    <row r="34" spans="1:9" ht="13.5" thickBot="1">
      <c r="A34" s="37"/>
      <c r="B34" s="1196">
        <v>1990</v>
      </c>
      <c r="C34" s="41">
        <v>526</v>
      </c>
      <c r="D34" s="43">
        <v>13.6</v>
      </c>
      <c r="E34" s="2061"/>
      <c r="F34" s="37"/>
      <c r="G34" s="37"/>
    </row>
    <row r="35" spans="1:9" ht="13.5" thickBot="1">
      <c r="A35" s="37"/>
      <c r="B35" s="1196">
        <v>1991</v>
      </c>
      <c r="C35" s="41">
        <v>527</v>
      </c>
      <c r="D35" s="43">
        <v>0.2</v>
      </c>
      <c r="E35" s="2061"/>
      <c r="F35" s="37"/>
      <c r="G35" s="37"/>
    </row>
    <row r="36" spans="1:9" ht="13.5" thickBot="1">
      <c r="A36" s="37"/>
      <c r="B36" s="1196">
        <v>1992</v>
      </c>
      <c r="C36" s="41">
        <v>508</v>
      </c>
      <c r="D36" s="43">
        <v>-3.6</v>
      </c>
      <c r="E36" s="2061"/>
      <c r="F36" s="37"/>
      <c r="G36" s="37"/>
    </row>
    <row r="37" spans="1:9" ht="13.5" thickBot="1">
      <c r="A37" s="37"/>
      <c r="B37" s="1196">
        <v>1993</v>
      </c>
      <c r="C37" s="41">
        <v>599.5</v>
      </c>
      <c r="D37" s="43">
        <v>18</v>
      </c>
      <c r="E37" s="2061"/>
      <c r="F37" s="37"/>
      <c r="G37" s="37"/>
    </row>
    <row r="38" spans="1:9" ht="13.5" thickBot="1">
      <c r="A38" s="37"/>
      <c r="B38" s="1196">
        <v>1994</v>
      </c>
      <c r="C38" s="41">
        <v>695.7</v>
      </c>
      <c r="D38" s="43">
        <v>16.100000000000001</v>
      </c>
      <c r="E38" s="2061"/>
      <c r="F38" s="37"/>
      <c r="G38" s="37"/>
    </row>
    <row r="39" spans="1:9" ht="13.5" thickBot="1">
      <c r="A39" s="37"/>
      <c r="B39" s="1196">
        <v>1995</v>
      </c>
      <c r="C39" s="41">
        <v>711.8</v>
      </c>
      <c r="D39" s="43">
        <v>2.2999999999999998</v>
      </c>
      <c r="E39" s="2061"/>
      <c r="F39" s="37"/>
      <c r="G39" s="37"/>
    </row>
    <row r="40" spans="1:9" ht="13.5" thickBot="1">
      <c r="A40" s="37"/>
      <c r="B40" s="1196">
        <v>1996</v>
      </c>
      <c r="C40" s="41">
        <v>798.3</v>
      </c>
      <c r="D40" s="43">
        <v>12.2</v>
      </c>
      <c r="E40" s="2061"/>
      <c r="F40" s="37"/>
      <c r="G40" s="37"/>
      <c r="I40" s="415"/>
    </row>
    <row r="41" spans="1:9" ht="13.5" thickBot="1">
      <c r="A41" s="37"/>
      <c r="B41" s="1196">
        <v>1997</v>
      </c>
      <c r="C41" s="41">
        <v>845.9</v>
      </c>
      <c r="D41" s="43">
        <v>6</v>
      </c>
      <c r="E41" s="2061"/>
      <c r="F41" s="37"/>
      <c r="G41" s="37"/>
    </row>
    <row r="42" spans="1:9" ht="13.5" thickBot="1">
      <c r="A42" s="37"/>
      <c r="B42" s="1196">
        <v>1998</v>
      </c>
      <c r="C42" s="41">
        <v>901.9</v>
      </c>
      <c r="D42" s="43">
        <v>6.6</v>
      </c>
      <c r="E42" s="2061"/>
      <c r="F42" s="37"/>
      <c r="G42" s="37"/>
    </row>
    <row r="43" spans="1:9" ht="13.5" thickBot="1">
      <c r="A43" s="37"/>
      <c r="B43" s="1196">
        <v>1999</v>
      </c>
      <c r="C43" s="41">
        <v>1019.7</v>
      </c>
      <c r="D43" s="43">
        <v>13.1</v>
      </c>
      <c r="E43" s="2061"/>
      <c r="F43" s="37"/>
      <c r="G43" s="37"/>
    </row>
    <row r="44" spans="1:9" ht="13.5" thickBot="1">
      <c r="A44" s="37"/>
      <c r="B44" s="1196">
        <v>2000</v>
      </c>
      <c r="C44" s="41">
        <v>1091.0999999999999</v>
      </c>
      <c r="D44" s="43">
        <v>7</v>
      </c>
      <c r="E44" s="2061"/>
      <c r="F44" s="37"/>
      <c r="G44" s="37"/>
    </row>
    <row r="45" spans="1:9" ht="13.5" thickBot="1">
      <c r="A45" s="37"/>
      <c r="B45" s="1197">
        <v>2001</v>
      </c>
      <c r="C45" s="44">
        <v>1333.9</v>
      </c>
      <c r="D45" s="45">
        <v>22.3</v>
      </c>
      <c r="E45" s="2061"/>
      <c r="F45" s="37"/>
      <c r="G45" s="37"/>
      <c r="I45" s="415"/>
    </row>
    <row r="46" spans="1:9" ht="13.5" thickBot="1">
      <c r="A46" s="37"/>
      <c r="B46" s="1196">
        <v>2002</v>
      </c>
      <c r="C46" s="41">
        <v>1521.7</v>
      </c>
      <c r="D46" s="43">
        <v>14.1</v>
      </c>
      <c r="E46" s="2061"/>
      <c r="F46" s="37"/>
      <c r="G46" s="37"/>
    </row>
    <row r="47" spans="1:9" ht="13.5" thickBot="1">
      <c r="A47" s="37"/>
      <c r="B47" s="1197">
        <v>2003</v>
      </c>
      <c r="C47" s="44">
        <v>1610.9</v>
      </c>
      <c r="D47" s="45">
        <v>5.9</v>
      </c>
      <c r="E47" s="2061"/>
      <c r="F47" s="37"/>
      <c r="G47" s="37"/>
    </row>
    <row r="48" spans="1:9" ht="13.5" thickBot="1">
      <c r="A48" s="37"/>
      <c r="B48" s="1197">
        <v>2004</v>
      </c>
      <c r="C48" s="1198">
        <v>1782.7</v>
      </c>
      <c r="D48" s="1199">
        <v>10.7</v>
      </c>
      <c r="E48" s="2062"/>
      <c r="F48" s="37"/>
      <c r="G48" s="37"/>
    </row>
    <row r="49" spans="1:14" ht="13.5" thickBot="1">
      <c r="A49" s="37"/>
      <c r="B49" s="1197">
        <v>2005</v>
      </c>
      <c r="C49" s="1198">
        <v>1806.9</v>
      </c>
      <c r="D49" s="1199">
        <v>1.4</v>
      </c>
      <c r="E49" s="2062"/>
      <c r="F49" s="37"/>
      <c r="G49" s="37"/>
    </row>
    <row r="50" spans="1:14" ht="13.5" thickBot="1">
      <c r="A50" s="37"/>
      <c r="B50" s="1200">
        <v>2006</v>
      </c>
      <c r="C50" s="1198">
        <v>2009.9</v>
      </c>
      <c r="D50" s="1201">
        <v>11.2</v>
      </c>
      <c r="E50" s="2062"/>
      <c r="F50" s="37"/>
      <c r="G50" s="37"/>
      <c r="I50" s="414"/>
    </row>
    <row r="51" spans="1:14" ht="13.5" thickBot="1">
      <c r="A51" s="37"/>
      <c r="B51" s="1200">
        <v>2007</v>
      </c>
      <c r="C51" s="44">
        <v>2198.5</v>
      </c>
      <c r="D51" s="1201">
        <v>9.4</v>
      </c>
      <c r="E51" s="2062"/>
      <c r="F51" s="37"/>
      <c r="G51" s="37"/>
      <c r="H51" s="414"/>
    </row>
    <row r="52" spans="1:14" ht="13.5" thickBot="1">
      <c r="A52" s="37"/>
      <c r="B52" s="1200">
        <v>2008</v>
      </c>
      <c r="C52" s="44">
        <v>2435.9</v>
      </c>
      <c r="D52" s="1201">
        <v>10.8</v>
      </c>
      <c r="E52" s="2062"/>
      <c r="F52" s="37"/>
      <c r="G52" s="37"/>
      <c r="I52" s="415"/>
      <c r="K52" s="414"/>
    </row>
    <row r="53" spans="1:14" ht="13.5" thickBot="1">
      <c r="A53" s="37"/>
      <c r="B53" s="1200">
        <v>2009</v>
      </c>
      <c r="C53" s="44">
        <v>2652.6</v>
      </c>
      <c r="D53" s="1202">
        <v>8.9</v>
      </c>
      <c r="E53" s="2061"/>
      <c r="F53" s="37"/>
      <c r="G53" s="37"/>
      <c r="I53" s="415"/>
      <c r="N53" s="414"/>
    </row>
    <row r="54" spans="1:14" ht="13.5" thickBot="1">
      <c r="A54" s="37"/>
      <c r="B54" s="1200">
        <v>2010</v>
      </c>
      <c r="C54" s="44">
        <v>2953.4</v>
      </c>
      <c r="D54" s="1202">
        <v>10.199999999999999</v>
      </c>
      <c r="E54" s="2061"/>
      <c r="F54" s="47"/>
      <c r="G54" s="37"/>
      <c r="H54" s="46"/>
      <c r="I54" s="414"/>
    </row>
    <row r="55" spans="1:14" ht="13.5" thickBot="1">
      <c r="A55" s="37"/>
      <c r="B55" s="1200">
        <v>2011</v>
      </c>
      <c r="C55" s="44">
        <v>2821.9</v>
      </c>
      <c r="D55" s="1202">
        <v>-4.7</v>
      </c>
      <c r="E55" s="2061"/>
      <c r="F55" s="37"/>
      <c r="G55" s="37"/>
      <c r="H55" s="414"/>
      <c r="I55" s="414"/>
      <c r="J55" s="415"/>
    </row>
    <row r="56" spans="1:14" ht="13.5" thickBot="1">
      <c r="A56" s="37"/>
      <c r="B56" s="1200">
        <v>2012</v>
      </c>
      <c r="C56" s="44">
        <v>3538.8</v>
      </c>
      <c r="D56" s="1202">
        <v>25.4</v>
      </c>
      <c r="E56" s="2061"/>
      <c r="F56" s="37"/>
      <c r="G56" s="37"/>
      <c r="I56" s="414"/>
      <c r="J56" s="415"/>
    </row>
    <row r="57" spans="1:14" ht="13.5" thickBot="1">
      <c r="A57" s="37"/>
      <c r="B57" s="1203">
        <v>2013</v>
      </c>
      <c r="C57" s="1204">
        <v>3721.3</v>
      </c>
      <c r="D57" s="1205">
        <v>15.6</v>
      </c>
      <c r="E57" s="2061"/>
      <c r="F57" s="37"/>
      <c r="G57" s="37"/>
      <c r="I57" s="415"/>
    </row>
    <row r="58" spans="1:14" ht="14.25" thickTop="1" thickBot="1">
      <c r="A58" s="37"/>
      <c r="B58" s="1203">
        <v>2014</v>
      </c>
      <c r="C58" s="1204">
        <v>3983.8</v>
      </c>
      <c r="D58" s="1205">
        <v>7.1</v>
      </c>
      <c r="E58" s="2061"/>
      <c r="F58" s="37"/>
      <c r="G58" s="37"/>
      <c r="H58" s="479"/>
      <c r="I58" s="414"/>
    </row>
    <row r="59" spans="1:14" ht="13.5" thickTop="1">
      <c r="A59" s="37"/>
      <c r="B59" s="37" t="s">
        <v>185</v>
      </c>
      <c r="C59" s="47"/>
      <c r="D59" s="37"/>
      <c r="E59" s="37"/>
      <c r="F59" s="37"/>
      <c r="G59" s="37"/>
      <c r="J59" s="1647"/>
    </row>
    <row r="60" spans="1:14">
      <c r="A60" s="37"/>
      <c r="B60" s="37" t="s">
        <v>186</v>
      </c>
      <c r="C60" s="37"/>
      <c r="D60" s="37"/>
      <c r="E60" s="37"/>
      <c r="F60" s="37"/>
      <c r="G60" s="37"/>
    </row>
    <row r="61" spans="1:14">
      <c r="A61" s="37"/>
      <c r="B61" s="37"/>
      <c r="C61" s="37"/>
      <c r="D61" s="37"/>
      <c r="E61" s="37"/>
      <c r="F61" s="37"/>
      <c r="G61" s="37"/>
      <c r="I61" s="414"/>
    </row>
    <row r="62" spans="1:14">
      <c r="A62" s="37"/>
      <c r="B62" s="37"/>
      <c r="C62" s="37"/>
      <c r="D62" s="37"/>
      <c r="E62" s="37"/>
      <c r="F62" s="37"/>
      <c r="G62" s="37"/>
    </row>
    <row r="67" spans="10:10">
      <c r="J67" s="1648"/>
    </row>
    <row r="91" spans="7:7" ht="20.25">
      <c r="G91" s="2188">
        <v>54</v>
      </c>
    </row>
  </sheetData>
  <mergeCells count="3">
    <mergeCell ref="B5:B6"/>
    <mergeCell ref="D5:D6"/>
    <mergeCell ref="B3:D3"/>
  </mergeCells>
  <printOptions horizontalCentered="1" verticalCentered="1"/>
  <pageMargins left="0.86614173228346458" right="0.62992125984251968" top="0.31496062992125984" bottom="0.43307086614173229" header="0.31496062992125984" footer="0.5118110236220472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B1:L43"/>
  <sheetViews>
    <sheetView topLeftCell="A28" workbookViewId="0">
      <selection activeCell="J6" sqref="J6:L38"/>
    </sheetView>
  </sheetViews>
  <sheetFormatPr baseColWidth="10" defaultColWidth="11.42578125" defaultRowHeight="12.75"/>
  <cols>
    <col min="1" max="1" width="5.85546875" style="19" customWidth="1"/>
    <col min="2" max="2" width="14.140625" style="19" customWidth="1"/>
    <col min="3" max="4" width="14.42578125" style="19" customWidth="1"/>
    <col min="5" max="5" width="13.28515625" style="19" customWidth="1"/>
    <col min="6" max="6" width="14.85546875" style="19" customWidth="1"/>
    <col min="7" max="7" width="19.28515625" style="19" customWidth="1"/>
    <col min="8" max="256" width="11.42578125" style="19"/>
    <col min="257" max="257" width="6" style="19" customWidth="1"/>
    <col min="258" max="258" width="14.140625" style="19" customWidth="1"/>
    <col min="259" max="260" width="14.42578125" style="19" customWidth="1"/>
    <col min="261" max="261" width="13.140625" style="19" customWidth="1"/>
    <col min="262" max="262" width="14.85546875" style="19" customWidth="1"/>
    <col min="263" max="263" width="19.28515625" style="19" customWidth="1"/>
    <col min="264" max="512" width="11.42578125" style="19"/>
    <col min="513" max="513" width="6" style="19" customWidth="1"/>
    <col min="514" max="514" width="14.140625" style="19" customWidth="1"/>
    <col min="515" max="516" width="14.42578125" style="19" customWidth="1"/>
    <col min="517" max="517" width="13.140625" style="19" customWidth="1"/>
    <col min="518" max="518" width="14.85546875" style="19" customWidth="1"/>
    <col min="519" max="519" width="19.28515625" style="19" customWidth="1"/>
    <col min="520" max="768" width="11.42578125" style="19"/>
    <col min="769" max="769" width="6" style="19" customWidth="1"/>
    <col min="770" max="770" width="14.140625" style="19" customWidth="1"/>
    <col min="771" max="772" width="14.42578125" style="19" customWidth="1"/>
    <col min="773" max="773" width="13.140625" style="19" customWidth="1"/>
    <col min="774" max="774" width="14.85546875" style="19" customWidth="1"/>
    <col min="775" max="775" width="19.28515625" style="19" customWidth="1"/>
    <col min="776" max="1024" width="11.42578125" style="19"/>
    <col min="1025" max="1025" width="6" style="19" customWidth="1"/>
    <col min="1026" max="1026" width="14.140625" style="19" customWidth="1"/>
    <col min="1027" max="1028" width="14.42578125" style="19" customWidth="1"/>
    <col min="1029" max="1029" width="13.140625" style="19" customWidth="1"/>
    <col min="1030" max="1030" width="14.85546875" style="19" customWidth="1"/>
    <col min="1031" max="1031" width="19.28515625" style="19" customWidth="1"/>
    <col min="1032" max="1280" width="11.42578125" style="19"/>
    <col min="1281" max="1281" width="6" style="19" customWidth="1"/>
    <col min="1282" max="1282" width="14.140625" style="19" customWidth="1"/>
    <col min="1283" max="1284" width="14.42578125" style="19" customWidth="1"/>
    <col min="1285" max="1285" width="13.140625" style="19" customWidth="1"/>
    <col min="1286" max="1286" width="14.85546875" style="19" customWidth="1"/>
    <col min="1287" max="1287" width="19.28515625" style="19" customWidth="1"/>
    <col min="1288" max="1536" width="11.42578125" style="19"/>
    <col min="1537" max="1537" width="6" style="19" customWidth="1"/>
    <col min="1538" max="1538" width="14.140625" style="19" customWidth="1"/>
    <col min="1539" max="1540" width="14.42578125" style="19" customWidth="1"/>
    <col min="1541" max="1541" width="13.140625" style="19" customWidth="1"/>
    <col min="1542" max="1542" width="14.85546875" style="19" customWidth="1"/>
    <col min="1543" max="1543" width="19.28515625" style="19" customWidth="1"/>
    <col min="1544" max="1792" width="11.42578125" style="19"/>
    <col min="1793" max="1793" width="6" style="19" customWidth="1"/>
    <col min="1794" max="1794" width="14.140625" style="19" customWidth="1"/>
    <col min="1795" max="1796" width="14.42578125" style="19" customWidth="1"/>
    <col min="1797" max="1797" width="13.140625" style="19" customWidth="1"/>
    <col min="1798" max="1798" width="14.85546875" style="19" customWidth="1"/>
    <col min="1799" max="1799" width="19.28515625" style="19" customWidth="1"/>
    <col min="1800" max="2048" width="11.42578125" style="19"/>
    <col min="2049" max="2049" width="6" style="19" customWidth="1"/>
    <col min="2050" max="2050" width="14.140625" style="19" customWidth="1"/>
    <col min="2051" max="2052" width="14.42578125" style="19" customWidth="1"/>
    <col min="2053" max="2053" width="13.140625" style="19" customWidth="1"/>
    <col min="2054" max="2054" width="14.85546875" style="19" customWidth="1"/>
    <col min="2055" max="2055" width="19.28515625" style="19" customWidth="1"/>
    <col min="2056" max="2304" width="11.42578125" style="19"/>
    <col min="2305" max="2305" width="6" style="19" customWidth="1"/>
    <col min="2306" max="2306" width="14.140625" style="19" customWidth="1"/>
    <col min="2307" max="2308" width="14.42578125" style="19" customWidth="1"/>
    <col min="2309" max="2309" width="13.140625" style="19" customWidth="1"/>
    <col min="2310" max="2310" width="14.85546875" style="19" customWidth="1"/>
    <col min="2311" max="2311" width="19.28515625" style="19" customWidth="1"/>
    <col min="2312" max="2560" width="11.42578125" style="19"/>
    <col min="2561" max="2561" width="6" style="19" customWidth="1"/>
    <col min="2562" max="2562" width="14.140625" style="19" customWidth="1"/>
    <col min="2563" max="2564" width="14.42578125" style="19" customWidth="1"/>
    <col min="2565" max="2565" width="13.140625" style="19" customWidth="1"/>
    <col min="2566" max="2566" width="14.85546875" style="19" customWidth="1"/>
    <col min="2567" max="2567" width="19.28515625" style="19" customWidth="1"/>
    <col min="2568" max="2816" width="11.42578125" style="19"/>
    <col min="2817" max="2817" width="6" style="19" customWidth="1"/>
    <col min="2818" max="2818" width="14.140625" style="19" customWidth="1"/>
    <col min="2819" max="2820" width="14.42578125" style="19" customWidth="1"/>
    <col min="2821" max="2821" width="13.140625" style="19" customWidth="1"/>
    <col min="2822" max="2822" width="14.85546875" style="19" customWidth="1"/>
    <col min="2823" max="2823" width="19.28515625" style="19" customWidth="1"/>
    <col min="2824" max="3072" width="11.42578125" style="19"/>
    <col min="3073" max="3073" width="6" style="19" customWidth="1"/>
    <col min="3074" max="3074" width="14.140625" style="19" customWidth="1"/>
    <col min="3075" max="3076" width="14.42578125" style="19" customWidth="1"/>
    <col min="3077" max="3077" width="13.140625" style="19" customWidth="1"/>
    <col min="3078" max="3078" width="14.85546875" style="19" customWidth="1"/>
    <col min="3079" max="3079" width="19.28515625" style="19" customWidth="1"/>
    <col min="3080" max="3328" width="11.42578125" style="19"/>
    <col min="3329" max="3329" width="6" style="19" customWidth="1"/>
    <col min="3330" max="3330" width="14.140625" style="19" customWidth="1"/>
    <col min="3331" max="3332" width="14.42578125" style="19" customWidth="1"/>
    <col min="3333" max="3333" width="13.140625" style="19" customWidth="1"/>
    <col min="3334" max="3334" width="14.85546875" style="19" customWidth="1"/>
    <col min="3335" max="3335" width="19.28515625" style="19" customWidth="1"/>
    <col min="3336" max="3584" width="11.42578125" style="19"/>
    <col min="3585" max="3585" width="6" style="19" customWidth="1"/>
    <col min="3586" max="3586" width="14.140625" style="19" customWidth="1"/>
    <col min="3587" max="3588" width="14.42578125" style="19" customWidth="1"/>
    <col min="3589" max="3589" width="13.140625" style="19" customWidth="1"/>
    <col min="3590" max="3590" width="14.85546875" style="19" customWidth="1"/>
    <col min="3591" max="3591" width="19.28515625" style="19" customWidth="1"/>
    <col min="3592" max="3840" width="11.42578125" style="19"/>
    <col min="3841" max="3841" width="6" style="19" customWidth="1"/>
    <col min="3842" max="3842" width="14.140625" style="19" customWidth="1"/>
    <col min="3843" max="3844" width="14.42578125" style="19" customWidth="1"/>
    <col min="3845" max="3845" width="13.140625" style="19" customWidth="1"/>
    <col min="3846" max="3846" width="14.85546875" style="19" customWidth="1"/>
    <col min="3847" max="3847" width="19.28515625" style="19" customWidth="1"/>
    <col min="3848" max="4096" width="11.42578125" style="19"/>
    <col min="4097" max="4097" width="6" style="19" customWidth="1"/>
    <col min="4098" max="4098" width="14.140625" style="19" customWidth="1"/>
    <col min="4099" max="4100" width="14.42578125" style="19" customWidth="1"/>
    <col min="4101" max="4101" width="13.140625" style="19" customWidth="1"/>
    <col min="4102" max="4102" width="14.85546875" style="19" customWidth="1"/>
    <col min="4103" max="4103" width="19.28515625" style="19" customWidth="1"/>
    <col min="4104" max="4352" width="11.42578125" style="19"/>
    <col min="4353" max="4353" width="6" style="19" customWidth="1"/>
    <col min="4354" max="4354" width="14.140625" style="19" customWidth="1"/>
    <col min="4355" max="4356" width="14.42578125" style="19" customWidth="1"/>
    <col min="4357" max="4357" width="13.140625" style="19" customWidth="1"/>
    <col min="4358" max="4358" width="14.85546875" style="19" customWidth="1"/>
    <col min="4359" max="4359" width="19.28515625" style="19" customWidth="1"/>
    <col min="4360" max="4608" width="11.42578125" style="19"/>
    <col min="4609" max="4609" width="6" style="19" customWidth="1"/>
    <col min="4610" max="4610" width="14.140625" style="19" customWidth="1"/>
    <col min="4611" max="4612" width="14.42578125" style="19" customWidth="1"/>
    <col min="4613" max="4613" width="13.140625" style="19" customWidth="1"/>
    <col min="4614" max="4614" width="14.85546875" style="19" customWidth="1"/>
    <col min="4615" max="4615" width="19.28515625" style="19" customWidth="1"/>
    <col min="4616" max="4864" width="11.42578125" style="19"/>
    <col min="4865" max="4865" width="6" style="19" customWidth="1"/>
    <col min="4866" max="4866" width="14.140625" style="19" customWidth="1"/>
    <col min="4867" max="4868" width="14.42578125" style="19" customWidth="1"/>
    <col min="4869" max="4869" width="13.140625" style="19" customWidth="1"/>
    <col min="4870" max="4870" width="14.85546875" style="19" customWidth="1"/>
    <col min="4871" max="4871" width="19.28515625" style="19" customWidth="1"/>
    <col min="4872" max="5120" width="11.42578125" style="19"/>
    <col min="5121" max="5121" width="6" style="19" customWidth="1"/>
    <col min="5122" max="5122" width="14.140625" style="19" customWidth="1"/>
    <col min="5123" max="5124" width="14.42578125" style="19" customWidth="1"/>
    <col min="5125" max="5125" width="13.140625" style="19" customWidth="1"/>
    <col min="5126" max="5126" width="14.85546875" style="19" customWidth="1"/>
    <col min="5127" max="5127" width="19.28515625" style="19" customWidth="1"/>
    <col min="5128" max="5376" width="11.42578125" style="19"/>
    <col min="5377" max="5377" width="6" style="19" customWidth="1"/>
    <col min="5378" max="5378" width="14.140625" style="19" customWidth="1"/>
    <col min="5379" max="5380" width="14.42578125" style="19" customWidth="1"/>
    <col min="5381" max="5381" width="13.140625" style="19" customWidth="1"/>
    <col min="5382" max="5382" width="14.85546875" style="19" customWidth="1"/>
    <col min="5383" max="5383" width="19.28515625" style="19" customWidth="1"/>
    <col min="5384" max="5632" width="11.42578125" style="19"/>
    <col min="5633" max="5633" width="6" style="19" customWidth="1"/>
    <col min="5634" max="5634" width="14.140625" style="19" customWidth="1"/>
    <col min="5635" max="5636" width="14.42578125" style="19" customWidth="1"/>
    <col min="5637" max="5637" width="13.140625" style="19" customWidth="1"/>
    <col min="5638" max="5638" width="14.85546875" style="19" customWidth="1"/>
    <col min="5639" max="5639" width="19.28515625" style="19" customWidth="1"/>
    <col min="5640" max="5888" width="11.42578125" style="19"/>
    <col min="5889" max="5889" width="6" style="19" customWidth="1"/>
    <col min="5890" max="5890" width="14.140625" style="19" customWidth="1"/>
    <col min="5891" max="5892" width="14.42578125" style="19" customWidth="1"/>
    <col min="5893" max="5893" width="13.140625" style="19" customWidth="1"/>
    <col min="5894" max="5894" width="14.85546875" style="19" customWidth="1"/>
    <col min="5895" max="5895" width="19.28515625" style="19" customWidth="1"/>
    <col min="5896" max="6144" width="11.42578125" style="19"/>
    <col min="6145" max="6145" width="6" style="19" customWidth="1"/>
    <col min="6146" max="6146" width="14.140625" style="19" customWidth="1"/>
    <col min="6147" max="6148" width="14.42578125" style="19" customWidth="1"/>
    <col min="6149" max="6149" width="13.140625" style="19" customWidth="1"/>
    <col min="6150" max="6150" width="14.85546875" style="19" customWidth="1"/>
    <col min="6151" max="6151" width="19.28515625" style="19" customWidth="1"/>
    <col min="6152" max="6400" width="11.42578125" style="19"/>
    <col min="6401" max="6401" width="6" style="19" customWidth="1"/>
    <col min="6402" max="6402" width="14.140625" style="19" customWidth="1"/>
    <col min="6403" max="6404" width="14.42578125" style="19" customWidth="1"/>
    <col min="6405" max="6405" width="13.140625" style="19" customWidth="1"/>
    <col min="6406" max="6406" width="14.85546875" style="19" customWidth="1"/>
    <col min="6407" max="6407" width="19.28515625" style="19" customWidth="1"/>
    <col min="6408" max="6656" width="11.42578125" style="19"/>
    <col min="6657" max="6657" width="6" style="19" customWidth="1"/>
    <col min="6658" max="6658" width="14.140625" style="19" customWidth="1"/>
    <col min="6659" max="6660" width="14.42578125" style="19" customWidth="1"/>
    <col min="6661" max="6661" width="13.140625" style="19" customWidth="1"/>
    <col min="6662" max="6662" width="14.85546875" style="19" customWidth="1"/>
    <col min="6663" max="6663" width="19.28515625" style="19" customWidth="1"/>
    <col min="6664" max="6912" width="11.42578125" style="19"/>
    <col min="6913" max="6913" width="6" style="19" customWidth="1"/>
    <col min="6914" max="6914" width="14.140625" style="19" customWidth="1"/>
    <col min="6915" max="6916" width="14.42578125" style="19" customWidth="1"/>
    <col min="6917" max="6917" width="13.140625" style="19" customWidth="1"/>
    <col min="6918" max="6918" width="14.85546875" style="19" customWidth="1"/>
    <col min="6919" max="6919" width="19.28515625" style="19" customWidth="1"/>
    <col min="6920" max="7168" width="11.42578125" style="19"/>
    <col min="7169" max="7169" width="6" style="19" customWidth="1"/>
    <col min="7170" max="7170" width="14.140625" style="19" customWidth="1"/>
    <col min="7171" max="7172" width="14.42578125" style="19" customWidth="1"/>
    <col min="7173" max="7173" width="13.140625" style="19" customWidth="1"/>
    <col min="7174" max="7174" width="14.85546875" style="19" customWidth="1"/>
    <col min="7175" max="7175" width="19.28515625" style="19" customWidth="1"/>
    <col min="7176" max="7424" width="11.42578125" style="19"/>
    <col min="7425" max="7425" width="6" style="19" customWidth="1"/>
    <col min="7426" max="7426" width="14.140625" style="19" customWidth="1"/>
    <col min="7427" max="7428" width="14.42578125" style="19" customWidth="1"/>
    <col min="7429" max="7429" width="13.140625" style="19" customWidth="1"/>
    <col min="7430" max="7430" width="14.85546875" style="19" customWidth="1"/>
    <col min="7431" max="7431" width="19.28515625" style="19" customWidth="1"/>
    <col min="7432" max="7680" width="11.42578125" style="19"/>
    <col min="7681" max="7681" width="6" style="19" customWidth="1"/>
    <col min="7682" max="7682" width="14.140625" style="19" customWidth="1"/>
    <col min="7683" max="7684" width="14.42578125" style="19" customWidth="1"/>
    <col min="7685" max="7685" width="13.140625" style="19" customWidth="1"/>
    <col min="7686" max="7686" width="14.85546875" style="19" customWidth="1"/>
    <col min="7687" max="7687" width="19.28515625" style="19" customWidth="1"/>
    <col min="7688" max="7936" width="11.42578125" style="19"/>
    <col min="7937" max="7937" width="6" style="19" customWidth="1"/>
    <col min="7938" max="7938" width="14.140625" style="19" customWidth="1"/>
    <col min="7939" max="7940" width="14.42578125" style="19" customWidth="1"/>
    <col min="7941" max="7941" width="13.140625" style="19" customWidth="1"/>
    <col min="7942" max="7942" width="14.85546875" style="19" customWidth="1"/>
    <col min="7943" max="7943" width="19.28515625" style="19" customWidth="1"/>
    <col min="7944" max="8192" width="11.42578125" style="19"/>
    <col min="8193" max="8193" width="6" style="19" customWidth="1"/>
    <col min="8194" max="8194" width="14.140625" style="19" customWidth="1"/>
    <col min="8195" max="8196" width="14.42578125" style="19" customWidth="1"/>
    <col min="8197" max="8197" width="13.140625" style="19" customWidth="1"/>
    <col min="8198" max="8198" width="14.85546875" style="19" customWidth="1"/>
    <col min="8199" max="8199" width="19.28515625" style="19" customWidth="1"/>
    <col min="8200" max="8448" width="11.42578125" style="19"/>
    <col min="8449" max="8449" width="6" style="19" customWidth="1"/>
    <col min="8450" max="8450" width="14.140625" style="19" customWidth="1"/>
    <col min="8451" max="8452" width="14.42578125" style="19" customWidth="1"/>
    <col min="8453" max="8453" width="13.140625" style="19" customWidth="1"/>
    <col min="8454" max="8454" width="14.85546875" style="19" customWidth="1"/>
    <col min="8455" max="8455" width="19.28515625" style="19" customWidth="1"/>
    <col min="8456" max="8704" width="11.42578125" style="19"/>
    <col min="8705" max="8705" width="6" style="19" customWidth="1"/>
    <col min="8706" max="8706" width="14.140625" style="19" customWidth="1"/>
    <col min="8707" max="8708" width="14.42578125" style="19" customWidth="1"/>
    <col min="8709" max="8709" width="13.140625" style="19" customWidth="1"/>
    <col min="8710" max="8710" width="14.85546875" style="19" customWidth="1"/>
    <col min="8711" max="8711" width="19.28515625" style="19" customWidth="1"/>
    <col min="8712" max="8960" width="11.42578125" style="19"/>
    <col min="8961" max="8961" width="6" style="19" customWidth="1"/>
    <col min="8962" max="8962" width="14.140625" style="19" customWidth="1"/>
    <col min="8963" max="8964" width="14.42578125" style="19" customWidth="1"/>
    <col min="8965" max="8965" width="13.140625" style="19" customWidth="1"/>
    <col min="8966" max="8966" width="14.85546875" style="19" customWidth="1"/>
    <col min="8967" max="8967" width="19.28515625" style="19" customWidth="1"/>
    <col min="8968" max="9216" width="11.42578125" style="19"/>
    <col min="9217" max="9217" width="6" style="19" customWidth="1"/>
    <col min="9218" max="9218" width="14.140625" style="19" customWidth="1"/>
    <col min="9219" max="9220" width="14.42578125" style="19" customWidth="1"/>
    <col min="9221" max="9221" width="13.140625" style="19" customWidth="1"/>
    <col min="9222" max="9222" width="14.85546875" style="19" customWidth="1"/>
    <col min="9223" max="9223" width="19.28515625" style="19" customWidth="1"/>
    <col min="9224" max="9472" width="11.42578125" style="19"/>
    <col min="9473" max="9473" width="6" style="19" customWidth="1"/>
    <col min="9474" max="9474" width="14.140625" style="19" customWidth="1"/>
    <col min="9475" max="9476" width="14.42578125" style="19" customWidth="1"/>
    <col min="9477" max="9477" width="13.140625" style="19" customWidth="1"/>
    <col min="9478" max="9478" width="14.85546875" style="19" customWidth="1"/>
    <col min="9479" max="9479" width="19.28515625" style="19" customWidth="1"/>
    <col min="9480" max="9728" width="11.42578125" style="19"/>
    <col min="9729" max="9729" width="6" style="19" customWidth="1"/>
    <col min="9730" max="9730" width="14.140625" style="19" customWidth="1"/>
    <col min="9731" max="9732" width="14.42578125" style="19" customWidth="1"/>
    <col min="9733" max="9733" width="13.140625" style="19" customWidth="1"/>
    <col min="9734" max="9734" width="14.85546875" style="19" customWidth="1"/>
    <col min="9735" max="9735" width="19.28515625" style="19" customWidth="1"/>
    <col min="9736" max="9984" width="11.42578125" style="19"/>
    <col min="9985" max="9985" width="6" style="19" customWidth="1"/>
    <col min="9986" max="9986" width="14.140625" style="19" customWidth="1"/>
    <col min="9987" max="9988" width="14.42578125" style="19" customWidth="1"/>
    <col min="9989" max="9989" width="13.140625" style="19" customWidth="1"/>
    <col min="9990" max="9990" width="14.85546875" style="19" customWidth="1"/>
    <col min="9991" max="9991" width="19.28515625" style="19" customWidth="1"/>
    <col min="9992" max="10240" width="11.42578125" style="19"/>
    <col min="10241" max="10241" width="6" style="19" customWidth="1"/>
    <col min="10242" max="10242" width="14.140625" style="19" customWidth="1"/>
    <col min="10243" max="10244" width="14.42578125" style="19" customWidth="1"/>
    <col min="10245" max="10245" width="13.140625" style="19" customWidth="1"/>
    <col min="10246" max="10246" width="14.85546875" style="19" customWidth="1"/>
    <col min="10247" max="10247" width="19.28515625" style="19" customWidth="1"/>
    <col min="10248" max="10496" width="11.42578125" style="19"/>
    <col min="10497" max="10497" width="6" style="19" customWidth="1"/>
    <col min="10498" max="10498" width="14.140625" style="19" customWidth="1"/>
    <col min="10499" max="10500" width="14.42578125" style="19" customWidth="1"/>
    <col min="10501" max="10501" width="13.140625" style="19" customWidth="1"/>
    <col min="10502" max="10502" width="14.85546875" style="19" customWidth="1"/>
    <col min="10503" max="10503" width="19.28515625" style="19" customWidth="1"/>
    <col min="10504" max="10752" width="11.42578125" style="19"/>
    <col min="10753" max="10753" width="6" style="19" customWidth="1"/>
    <col min="10754" max="10754" width="14.140625" style="19" customWidth="1"/>
    <col min="10755" max="10756" width="14.42578125" style="19" customWidth="1"/>
    <col min="10757" max="10757" width="13.140625" style="19" customWidth="1"/>
    <col min="10758" max="10758" width="14.85546875" style="19" customWidth="1"/>
    <col min="10759" max="10759" width="19.28515625" style="19" customWidth="1"/>
    <col min="10760" max="11008" width="11.42578125" style="19"/>
    <col min="11009" max="11009" width="6" style="19" customWidth="1"/>
    <col min="11010" max="11010" width="14.140625" style="19" customWidth="1"/>
    <col min="11011" max="11012" width="14.42578125" style="19" customWidth="1"/>
    <col min="11013" max="11013" width="13.140625" style="19" customWidth="1"/>
    <col min="11014" max="11014" width="14.85546875" style="19" customWidth="1"/>
    <col min="11015" max="11015" width="19.28515625" style="19" customWidth="1"/>
    <col min="11016" max="11264" width="11.42578125" style="19"/>
    <col min="11265" max="11265" width="6" style="19" customWidth="1"/>
    <col min="11266" max="11266" width="14.140625" style="19" customWidth="1"/>
    <col min="11267" max="11268" width="14.42578125" style="19" customWidth="1"/>
    <col min="11269" max="11269" width="13.140625" style="19" customWidth="1"/>
    <col min="11270" max="11270" width="14.85546875" style="19" customWidth="1"/>
    <col min="11271" max="11271" width="19.28515625" style="19" customWidth="1"/>
    <col min="11272" max="11520" width="11.42578125" style="19"/>
    <col min="11521" max="11521" width="6" style="19" customWidth="1"/>
    <col min="11522" max="11522" width="14.140625" style="19" customWidth="1"/>
    <col min="11523" max="11524" width="14.42578125" style="19" customWidth="1"/>
    <col min="11525" max="11525" width="13.140625" style="19" customWidth="1"/>
    <col min="11526" max="11526" width="14.85546875" style="19" customWidth="1"/>
    <col min="11527" max="11527" width="19.28515625" style="19" customWidth="1"/>
    <col min="11528" max="11776" width="11.42578125" style="19"/>
    <col min="11777" max="11777" width="6" style="19" customWidth="1"/>
    <col min="11778" max="11778" width="14.140625" style="19" customWidth="1"/>
    <col min="11779" max="11780" width="14.42578125" style="19" customWidth="1"/>
    <col min="11781" max="11781" width="13.140625" style="19" customWidth="1"/>
    <col min="11782" max="11782" width="14.85546875" style="19" customWidth="1"/>
    <col min="11783" max="11783" width="19.28515625" style="19" customWidth="1"/>
    <col min="11784" max="12032" width="11.42578125" style="19"/>
    <col min="12033" max="12033" width="6" style="19" customWidth="1"/>
    <col min="12034" max="12034" width="14.140625" style="19" customWidth="1"/>
    <col min="12035" max="12036" width="14.42578125" style="19" customWidth="1"/>
    <col min="12037" max="12037" width="13.140625" style="19" customWidth="1"/>
    <col min="12038" max="12038" width="14.85546875" style="19" customWidth="1"/>
    <col min="12039" max="12039" width="19.28515625" style="19" customWidth="1"/>
    <col min="12040" max="12288" width="11.42578125" style="19"/>
    <col min="12289" max="12289" width="6" style="19" customWidth="1"/>
    <col min="12290" max="12290" width="14.140625" style="19" customWidth="1"/>
    <col min="12291" max="12292" width="14.42578125" style="19" customWidth="1"/>
    <col min="12293" max="12293" width="13.140625" style="19" customWidth="1"/>
    <col min="12294" max="12294" width="14.85546875" style="19" customWidth="1"/>
    <col min="12295" max="12295" width="19.28515625" style="19" customWidth="1"/>
    <col min="12296" max="12544" width="11.42578125" style="19"/>
    <col min="12545" max="12545" width="6" style="19" customWidth="1"/>
    <col min="12546" max="12546" width="14.140625" style="19" customWidth="1"/>
    <col min="12547" max="12548" width="14.42578125" style="19" customWidth="1"/>
    <col min="12549" max="12549" width="13.140625" style="19" customWidth="1"/>
    <col min="12550" max="12550" width="14.85546875" style="19" customWidth="1"/>
    <col min="12551" max="12551" width="19.28515625" style="19" customWidth="1"/>
    <col min="12552" max="12800" width="11.42578125" style="19"/>
    <col min="12801" max="12801" width="6" style="19" customWidth="1"/>
    <col min="12802" max="12802" width="14.140625" style="19" customWidth="1"/>
    <col min="12803" max="12804" width="14.42578125" style="19" customWidth="1"/>
    <col min="12805" max="12805" width="13.140625" style="19" customWidth="1"/>
    <col min="12806" max="12806" width="14.85546875" style="19" customWidth="1"/>
    <col min="12807" max="12807" width="19.28515625" style="19" customWidth="1"/>
    <col min="12808" max="13056" width="11.42578125" style="19"/>
    <col min="13057" max="13057" width="6" style="19" customWidth="1"/>
    <col min="13058" max="13058" width="14.140625" style="19" customWidth="1"/>
    <col min="13059" max="13060" width="14.42578125" style="19" customWidth="1"/>
    <col min="13061" max="13061" width="13.140625" style="19" customWidth="1"/>
    <col min="13062" max="13062" width="14.85546875" style="19" customWidth="1"/>
    <col min="13063" max="13063" width="19.28515625" style="19" customWidth="1"/>
    <col min="13064" max="13312" width="11.42578125" style="19"/>
    <col min="13313" max="13313" width="6" style="19" customWidth="1"/>
    <col min="13314" max="13314" width="14.140625" style="19" customWidth="1"/>
    <col min="13315" max="13316" width="14.42578125" style="19" customWidth="1"/>
    <col min="13317" max="13317" width="13.140625" style="19" customWidth="1"/>
    <col min="13318" max="13318" width="14.85546875" style="19" customWidth="1"/>
    <col min="13319" max="13319" width="19.28515625" style="19" customWidth="1"/>
    <col min="13320" max="13568" width="11.42578125" style="19"/>
    <col min="13569" max="13569" width="6" style="19" customWidth="1"/>
    <col min="13570" max="13570" width="14.140625" style="19" customWidth="1"/>
    <col min="13571" max="13572" width="14.42578125" style="19" customWidth="1"/>
    <col min="13573" max="13573" width="13.140625" style="19" customWidth="1"/>
    <col min="13574" max="13574" width="14.85546875" style="19" customWidth="1"/>
    <col min="13575" max="13575" width="19.28515625" style="19" customWidth="1"/>
    <col min="13576" max="13824" width="11.42578125" style="19"/>
    <col min="13825" max="13825" width="6" style="19" customWidth="1"/>
    <col min="13826" max="13826" width="14.140625" style="19" customWidth="1"/>
    <col min="13827" max="13828" width="14.42578125" style="19" customWidth="1"/>
    <col min="13829" max="13829" width="13.140625" style="19" customWidth="1"/>
    <col min="13830" max="13830" width="14.85546875" style="19" customWidth="1"/>
    <col min="13831" max="13831" width="19.28515625" style="19" customWidth="1"/>
    <col min="13832" max="14080" width="11.42578125" style="19"/>
    <col min="14081" max="14081" width="6" style="19" customWidth="1"/>
    <col min="14082" max="14082" width="14.140625" style="19" customWidth="1"/>
    <col min="14083" max="14084" width="14.42578125" style="19" customWidth="1"/>
    <col min="14085" max="14085" width="13.140625" style="19" customWidth="1"/>
    <col min="14086" max="14086" width="14.85546875" style="19" customWidth="1"/>
    <col min="14087" max="14087" width="19.28515625" style="19" customWidth="1"/>
    <col min="14088" max="14336" width="11.42578125" style="19"/>
    <col min="14337" max="14337" width="6" style="19" customWidth="1"/>
    <col min="14338" max="14338" width="14.140625" style="19" customWidth="1"/>
    <col min="14339" max="14340" width="14.42578125" style="19" customWidth="1"/>
    <col min="14341" max="14341" width="13.140625" style="19" customWidth="1"/>
    <col min="14342" max="14342" width="14.85546875" style="19" customWidth="1"/>
    <col min="14343" max="14343" width="19.28515625" style="19" customWidth="1"/>
    <col min="14344" max="14592" width="11.42578125" style="19"/>
    <col min="14593" max="14593" width="6" style="19" customWidth="1"/>
    <col min="14594" max="14594" width="14.140625" style="19" customWidth="1"/>
    <col min="14595" max="14596" width="14.42578125" style="19" customWidth="1"/>
    <col min="14597" max="14597" width="13.140625" style="19" customWidth="1"/>
    <col min="14598" max="14598" width="14.85546875" style="19" customWidth="1"/>
    <col min="14599" max="14599" width="19.28515625" style="19" customWidth="1"/>
    <col min="14600" max="14848" width="11.42578125" style="19"/>
    <col min="14849" max="14849" width="6" style="19" customWidth="1"/>
    <col min="14850" max="14850" width="14.140625" style="19" customWidth="1"/>
    <col min="14851" max="14852" width="14.42578125" style="19" customWidth="1"/>
    <col min="14853" max="14853" width="13.140625" style="19" customWidth="1"/>
    <col min="14854" max="14854" width="14.85546875" style="19" customWidth="1"/>
    <col min="14855" max="14855" width="19.28515625" style="19" customWidth="1"/>
    <col min="14856" max="15104" width="11.42578125" style="19"/>
    <col min="15105" max="15105" width="6" style="19" customWidth="1"/>
    <col min="15106" max="15106" width="14.140625" style="19" customWidth="1"/>
    <col min="15107" max="15108" width="14.42578125" style="19" customWidth="1"/>
    <col min="15109" max="15109" width="13.140625" style="19" customWidth="1"/>
    <col min="15110" max="15110" width="14.85546875" style="19" customWidth="1"/>
    <col min="15111" max="15111" width="19.28515625" style="19" customWidth="1"/>
    <col min="15112" max="15360" width="11.42578125" style="19"/>
    <col min="15361" max="15361" width="6" style="19" customWidth="1"/>
    <col min="15362" max="15362" width="14.140625" style="19" customWidth="1"/>
    <col min="15363" max="15364" width="14.42578125" style="19" customWidth="1"/>
    <col min="15365" max="15365" width="13.140625" style="19" customWidth="1"/>
    <col min="15366" max="15366" width="14.85546875" style="19" customWidth="1"/>
    <col min="15367" max="15367" width="19.28515625" style="19" customWidth="1"/>
    <col min="15368" max="15616" width="11.42578125" style="19"/>
    <col min="15617" max="15617" width="6" style="19" customWidth="1"/>
    <col min="15618" max="15618" width="14.140625" style="19" customWidth="1"/>
    <col min="15619" max="15620" width="14.42578125" style="19" customWidth="1"/>
    <col min="15621" max="15621" width="13.140625" style="19" customWidth="1"/>
    <col min="15622" max="15622" width="14.85546875" style="19" customWidth="1"/>
    <col min="15623" max="15623" width="19.28515625" style="19" customWidth="1"/>
    <col min="15624" max="15872" width="11.42578125" style="19"/>
    <col min="15873" max="15873" width="6" style="19" customWidth="1"/>
    <col min="15874" max="15874" width="14.140625" style="19" customWidth="1"/>
    <col min="15875" max="15876" width="14.42578125" style="19" customWidth="1"/>
    <col min="15877" max="15877" width="13.140625" style="19" customWidth="1"/>
    <col min="15878" max="15878" width="14.85546875" style="19" customWidth="1"/>
    <col min="15879" max="15879" width="19.28515625" style="19" customWidth="1"/>
    <col min="15880" max="16128" width="11.42578125" style="19"/>
    <col min="16129" max="16129" width="6" style="19" customWidth="1"/>
    <col min="16130" max="16130" width="14.140625" style="19" customWidth="1"/>
    <col min="16131" max="16132" width="14.42578125" style="19" customWidth="1"/>
    <col min="16133" max="16133" width="13.140625" style="19" customWidth="1"/>
    <col min="16134" max="16134" width="14.85546875" style="19" customWidth="1"/>
    <col min="16135" max="16135" width="19.28515625" style="19" customWidth="1"/>
    <col min="16136" max="16384" width="11.42578125" style="19"/>
  </cols>
  <sheetData>
    <row r="1" spans="2:12" ht="17.25" customHeight="1">
      <c r="G1" s="2188">
        <v>51</v>
      </c>
    </row>
    <row r="2" spans="2:12" ht="23.25" customHeight="1">
      <c r="B2" s="2572" t="s">
        <v>171</v>
      </c>
      <c r="C2" s="2572"/>
      <c r="D2" s="2572"/>
      <c r="E2" s="2572"/>
      <c r="F2" s="2572"/>
      <c r="G2" s="2572"/>
      <c r="I2" s="19" t="s">
        <v>171</v>
      </c>
    </row>
    <row r="3" spans="2:12" ht="6.75" customHeight="1" thickBot="1">
      <c r="B3" s="30"/>
      <c r="C3" s="30"/>
      <c r="D3" s="31"/>
      <c r="E3" s="31"/>
      <c r="F3" s="31"/>
      <c r="G3" s="31"/>
    </row>
    <row r="4" spans="2:12" ht="26.25" customHeight="1" thickTop="1" thickBot="1">
      <c r="B4" s="2573" t="s">
        <v>172</v>
      </c>
      <c r="C4" s="2575" t="s">
        <v>173</v>
      </c>
      <c r="D4" s="2576"/>
      <c r="E4" s="2577" t="s">
        <v>174</v>
      </c>
      <c r="F4" s="2577"/>
      <c r="G4" s="1177" t="s">
        <v>175</v>
      </c>
      <c r="I4" s="19" t="s">
        <v>172</v>
      </c>
      <c r="J4" s="19" t="s">
        <v>173</v>
      </c>
      <c r="K4" s="19" t="s">
        <v>174</v>
      </c>
      <c r="L4" s="19" t="s">
        <v>175</v>
      </c>
    </row>
    <row r="5" spans="2:12" ht="14.25" thickTop="1" thickBot="1">
      <c r="B5" s="2574"/>
      <c r="C5" s="1187" t="s">
        <v>176</v>
      </c>
      <c r="D5" s="1178" t="s">
        <v>177</v>
      </c>
      <c r="E5" s="1193" t="s">
        <v>176</v>
      </c>
      <c r="F5" s="1194" t="s">
        <v>177</v>
      </c>
      <c r="G5" s="1174" t="s">
        <v>178</v>
      </c>
      <c r="J5" s="19" t="s">
        <v>176</v>
      </c>
      <c r="K5" s="19" t="s">
        <v>176</v>
      </c>
      <c r="L5" s="19" t="s">
        <v>178</v>
      </c>
    </row>
    <row r="6" spans="2:12" ht="23.1" customHeight="1" thickTop="1">
      <c r="B6" s="1171">
        <v>1982</v>
      </c>
      <c r="C6" s="1182">
        <v>210</v>
      </c>
      <c r="D6" s="1179">
        <v>95.5</v>
      </c>
      <c r="E6" s="1182">
        <v>10</v>
      </c>
      <c r="F6" s="1179">
        <v>4.5</v>
      </c>
      <c r="G6" s="1175">
        <v>220</v>
      </c>
      <c r="I6" s="19">
        <v>1982</v>
      </c>
      <c r="J6" s="19">
        <v>210</v>
      </c>
      <c r="K6" s="19">
        <v>10</v>
      </c>
      <c r="L6" s="19">
        <v>220</v>
      </c>
    </row>
    <row r="7" spans="2:12" ht="23.1" customHeight="1">
      <c r="B7" s="1172">
        <v>1983</v>
      </c>
      <c r="C7" s="1183">
        <v>239</v>
      </c>
      <c r="D7" s="1180">
        <v>98</v>
      </c>
      <c r="E7" s="1183">
        <v>5</v>
      </c>
      <c r="F7" s="1180">
        <v>2</v>
      </c>
      <c r="G7" s="1176">
        <v>244</v>
      </c>
      <c r="I7" s="19">
        <v>1983</v>
      </c>
      <c r="J7" s="19">
        <v>239</v>
      </c>
      <c r="K7" s="19">
        <v>5</v>
      </c>
      <c r="L7" s="19">
        <v>244</v>
      </c>
    </row>
    <row r="8" spans="2:12" ht="23.1" customHeight="1">
      <c r="B8" s="1172">
        <v>1984</v>
      </c>
      <c r="C8" s="1183">
        <v>211</v>
      </c>
      <c r="D8" s="1180">
        <v>85.8</v>
      </c>
      <c r="E8" s="1183">
        <v>35</v>
      </c>
      <c r="F8" s="1180">
        <v>14.2</v>
      </c>
      <c r="G8" s="1176">
        <v>246</v>
      </c>
      <c r="I8" s="19">
        <v>1984</v>
      </c>
      <c r="J8" s="19">
        <v>211</v>
      </c>
      <c r="K8" s="19">
        <v>35</v>
      </c>
      <c r="L8" s="19">
        <v>246</v>
      </c>
    </row>
    <row r="9" spans="2:12" ht="23.1" customHeight="1">
      <c r="B9" s="1172">
        <v>1985</v>
      </c>
      <c r="C9" s="1183">
        <v>180</v>
      </c>
      <c r="D9" s="1180">
        <v>79.599999999999994</v>
      </c>
      <c r="E9" s="1183">
        <v>46</v>
      </c>
      <c r="F9" s="1180">
        <v>20.399999999999999</v>
      </c>
      <c r="G9" s="1176">
        <v>226</v>
      </c>
      <c r="I9" s="19">
        <v>1985</v>
      </c>
      <c r="J9" s="19">
        <v>180</v>
      </c>
      <c r="K9" s="19">
        <v>46</v>
      </c>
      <c r="L9" s="19">
        <v>226</v>
      </c>
    </row>
    <row r="10" spans="2:12" ht="23.1" customHeight="1">
      <c r="B10" s="1172">
        <v>1986</v>
      </c>
      <c r="C10" s="1183">
        <v>245</v>
      </c>
      <c r="D10" s="1180">
        <v>85.4</v>
      </c>
      <c r="E10" s="1183">
        <v>42</v>
      </c>
      <c r="F10" s="1180">
        <v>14.6</v>
      </c>
      <c r="G10" s="1176">
        <v>287</v>
      </c>
      <c r="I10" s="19">
        <v>1986</v>
      </c>
      <c r="J10" s="19">
        <v>245</v>
      </c>
      <c r="K10" s="19">
        <v>42</v>
      </c>
      <c r="L10" s="19">
        <v>287</v>
      </c>
    </row>
    <row r="11" spans="2:12" ht="23.1" customHeight="1">
      <c r="B11" s="1172">
        <v>1987</v>
      </c>
      <c r="C11" s="1183">
        <v>357</v>
      </c>
      <c r="D11" s="1180">
        <v>88.6</v>
      </c>
      <c r="E11" s="1183">
        <v>46</v>
      </c>
      <c r="F11" s="1180">
        <v>11.4</v>
      </c>
      <c r="G11" s="1176">
        <v>403</v>
      </c>
      <c r="I11" s="19">
        <v>1987</v>
      </c>
      <c r="J11" s="19">
        <v>357</v>
      </c>
      <c r="K11" s="19">
        <v>46</v>
      </c>
      <c r="L11" s="19">
        <v>403</v>
      </c>
    </row>
    <row r="12" spans="2:12" ht="23.1" customHeight="1">
      <c r="B12" s="1172">
        <v>1988</v>
      </c>
      <c r="C12" s="1183">
        <v>393</v>
      </c>
      <c r="D12" s="1180">
        <v>84.2</v>
      </c>
      <c r="E12" s="1183">
        <v>74</v>
      </c>
      <c r="F12" s="1180">
        <v>15.8</v>
      </c>
      <c r="G12" s="1176">
        <v>467</v>
      </c>
      <c r="I12" s="19">
        <v>1988</v>
      </c>
      <c r="J12" s="19">
        <v>393</v>
      </c>
      <c r="K12" s="19">
        <v>74</v>
      </c>
      <c r="L12" s="19">
        <v>467</v>
      </c>
    </row>
    <row r="13" spans="2:12" ht="23.1" customHeight="1">
      <c r="B13" s="1172">
        <v>1989</v>
      </c>
      <c r="C13" s="1183">
        <v>359</v>
      </c>
      <c r="D13" s="1180">
        <v>77.5</v>
      </c>
      <c r="E13" s="1183">
        <v>104</v>
      </c>
      <c r="F13" s="1180">
        <v>22.5</v>
      </c>
      <c r="G13" s="1176">
        <v>463</v>
      </c>
      <c r="I13" s="19">
        <v>1989</v>
      </c>
      <c r="J13" s="19">
        <v>359</v>
      </c>
      <c r="K13" s="19">
        <v>104</v>
      </c>
      <c r="L13" s="19">
        <v>463</v>
      </c>
    </row>
    <row r="14" spans="2:12" ht="23.1" customHeight="1">
      <c r="B14" s="1172">
        <v>1990</v>
      </c>
      <c r="C14" s="1183">
        <v>442</v>
      </c>
      <c r="D14" s="1180">
        <v>84</v>
      </c>
      <c r="E14" s="1183">
        <v>84</v>
      </c>
      <c r="F14" s="1180">
        <v>16</v>
      </c>
      <c r="G14" s="1176">
        <v>526</v>
      </c>
      <c r="I14" s="19">
        <v>1990</v>
      </c>
      <c r="J14" s="19">
        <v>442</v>
      </c>
      <c r="K14" s="19">
        <v>84</v>
      </c>
      <c r="L14" s="19">
        <v>526</v>
      </c>
    </row>
    <row r="15" spans="2:12" ht="23.1" customHeight="1">
      <c r="B15" s="1172">
        <v>1991</v>
      </c>
      <c r="C15" s="1183">
        <v>472</v>
      </c>
      <c r="D15" s="1180">
        <v>89.6</v>
      </c>
      <c r="E15" s="1183">
        <v>55</v>
      </c>
      <c r="F15" s="1180">
        <v>10.4</v>
      </c>
      <c r="G15" s="1176">
        <v>527</v>
      </c>
      <c r="I15" s="19">
        <v>1991</v>
      </c>
      <c r="J15" s="19">
        <v>472</v>
      </c>
      <c r="K15" s="19">
        <v>55</v>
      </c>
      <c r="L15" s="19">
        <v>527</v>
      </c>
    </row>
    <row r="16" spans="2:12" ht="23.1" customHeight="1">
      <c r="B16" s="1172">
        <v>1992</v>
      </c>
      <c r="C16" s="1183">
        <v>407</v>
      </c>
      <c r="D16" s="1180">
        <v>80.099999999999994</v>
      </c>
      <c r="E16" s="1183">
        <v>101</v>
      </c>
      <c r="F16" s="1180">
        <v>19.899999999999999</v>
      </c>
      <c r="G16" s="1176">
        <v>508</v>
      </c>
      <c r="I16" s="19">
        <v>1992</v>
      </c>
      <c r="J16" s="19">
        <v>407</v>
      </c>
      <c r="K16" s="19">
        <v>101</v>
      </c>
      <c r="L16" s="19">
        <v>508</v>
      </c>
    </row>
    <row r="17" spans="2:12" ht="23.1" customHeight="1">
      <c r="B17" s="1172">
        <v>1993</v>
      </c>
      <c r="C17" s="1183">
        <v>450</v>
      </c>
      <c r="D17" s="1180">
        <v>75</v>
      </c>
      <c r="E17" s="1183">
        <v>150</v>
      </c>
      <c r="F17" s="1180">
        <v>25</v>
      </c>
      <c r="G17" s="1176">
        <v>600</v>
      </c>
      <c r="I17" s="19">
        <v>1993</v>
      </c>
      <c r="J17" s="19">
        <v>450</v>
      </c>
      <c r="K17" s="19">
        <v>150</v>
      </c>
      <c r="L17" s="19">
        <v>600</v>
      </c>
    </row>
    <row r="18" spans="2:12" ht="23.1" customHeight="1">
      <c r="B18" s="1172">
        <v>1994</v>
      </c>
      <c r="C18" s="1183">
        <v>499</v>
      </c>
      <c r="D18" s="1180">
        <v>71.7</v>
      </c>
      <c r="E18" s="1183">
        <v>197</v>
      </c>
      <c r="F18" s="1180">
        <v>28.3</v>
      </c>
      <c r="G18" s="1176">
        <v>696</v>
      </c>
      <c r="I18" s="19">
        <v>1994</v>
      </c>
      <c r="J18" s="19">
        <v>499</v>
      </c>
      <c r="K18" s="19">
        <v>197</v>
      </c>
      <c r="L18" s="19">
        <v>696</v>
      </c>
    </row>
    <row r="19" spans="2:12" ht="23.1" customHeight="1">
      <c r="B19" s="1172">
        <v>1995</v>
      </c>
      <c r="C19" s="1183">
        <v>546</v>
      </c>
      <c r="D19" s="1180">
        <v>76.7</v>
      </c>
      <c r="E19" s="1183">
        <v>166</v>
      </c>
      <c r="F19" s="1180">
        <v>23.3</v>
      </c>
      <c r="G19" s="1176">
        <v>712</v>
      </c>
      <c r="I19" s="19">
        <v>1995</v>
      </c>
      <c r="J19" s="19">
        <v>546</v>
      </c>
      <c r="K19" s="19">
        <v>166</v>
      </c>
      <c r="L19" s="19">
        <v>712</v>
      </c>
    </row>
    <row r="20" spans="2:12" ht="23.1" customHeight="1">
      <c r="B20" s="1172">
        <v>1996</v>
      </c>
      <c r="C20" s="1183">
        <v>592</v>
      </c>
      <c r="D20" s="1180">
        <v>74.2</v>
      </c>
      <c r="E20" s="1183">
        <v>206</v>
      </c>
      <c r="F20" s="1180">
        <v>25.8</v>
      </c>
      <c r="G20" s="1176">
        <v>798</v>
      </c>
      <c r="I20" s="19">
        <v>1996</v>
      </c>
      <c r="J20" s="19">
        <v>592</v>
      </c>
      <c r="K20" s="19">
        <v>206</v>
      </c>
      <c r="L20" s="19">
        <v>798</v>
      </c>
    </row>
    <row r="21" spans="2:12" ht="23.1" customHeight="1">
      <c r="B21" s="1172">
        <v>1997</v>
      </c>
      <c r="C21" s="1183">
        <v>616</v>
      </c>
      <c r="D21" s="1180">
        <v>72.8</v>
      </c>
      <c r="E21" s="1183">
        <v>230</v>
      </c>
      <c r="F21" s="1180">
        <v>27.2</v>
      </c>
      <c r="G21" s="1176">
        <v>846</v>
      </c>
      <c r="I21" s="19">
        <v>1997</v>
      </c>
      <c r="J21" s="19">
        <v>616</v>
      </c>
      <c r="K21" s="19">
        <v>230</v>
      </c>
      <c r="L21" s="19">
        <v>846</v>
      </c>
    </row>
    <row r="22" spans="2:12" ht="23.1" customHeight="1">
      <c r="B22" s="1172">
        <v>1998</v>
      </c>
      <c r="C22" s="1183">
        <v>676</v>
      </c>
      <c r="D22" s="1180">
        <v>74.900000000000006</v>
      </c>
      <c r="E22" s="1183">
        <v>226</v>
      </c>
      <c r="F22" s="1180">
        <v>25.1</v>
      </c>
      <c r="G22" s="1176">
        <v>902</v>
      </c>
      <c r="I22" s="19">
        <v>1998</v>
      </c>
      <c r="J22" s="19">
        <v>676</v>
      </c>
      <c r="K22" s="19">
        <v>226</v>
      </c>
      <c r="L22" s="19">
        <v>902</v>
      </c>
    </row>
    <row r="23" spans="2:12" ht="23.1" customHeight="1">
      <c r="B23" s="1172">
        <v>1999</v>
      </c>
      <c r="C23" s="1183">
        <v>732</v>
      </c>
      <c r="D23" s="1180">
        <v>71.8</v>
      </c>
      <c r="E23" s="1183">
        <v>288</v>
      </c>
      <c r="F23" s="1180">
        <v>28.2</v>
      </c>
      <c r="G23" s="1189">
        <v>1020</v>
      </c>
      <c r="I23" s="19">
        <v>1999</v>
      </c>
      <c r="J23" s="19">
        <v>732</v>
      </c>
      <c r="K23" s="19">
        <v>288</v>
      </c>
      <c r="L23" s="19">
        <v>1020</v>
      </c>
    </row>
    <row r="24" spans="2:12" ht="23.1" customHeight="1">
      <c r="B24" s="1172">
        <v>2000</v>
      </c>
      <c r="C24" s="1188">
        <v>810</v>
      </c>
      <c r="D24" s="1180">
        <v>74.2</v>
      </c>
      <c r="E24" s="1183">
        <v>281</v>
      </c>
      <c r="F24" s="1180">
        <v>25.8</v>
      </c>
      <c r="G24" s="1189">
        <v>1091</v>
      </c>
      <c r="I24" s="19">
        <v>2000</v>
      </c>
      <c r="J24" s="19">
        <v>810</v>
      </c>
      <c r="K24" s="19">
        <v>281</v>
      </c>
      <c r="L24" s="19">
        <v>1091</v>
      </c>
    </row>
    <row r="25" spans="2:12" ht="23.1" customHeight="1">
      <c r="B25" s="1173">
        <v>2001</v>
      </c>
      <c r="C25" s="1191">
        <v>1014</v>
      </c>
      <c r="D25" s="1181">
        <v>76</v>
      </c>
      <c r="E25" s="1184">
        <v>320</v>
      </c>
      <c r="F25" s="1181">
        <v>24</v>
      </c>
      <c r="G25" s="1190">
        <v>1334</v>
      </c>
      <c r="I25" s="19">
        <v>2001</v>
      </c>
      <c r="J25" s="19">
        <v>1014</v>
      </c>
      <c r="K25" s="19">
        <v>320</v>
      </c>
      <c r="L25" s="19">
        <v>1334</v>
      </c>
    </row>
    <row r="26" spans="2:12" ht="23.1" customHeight="1">
      <c r="B26" s="1172">
        <v>2002</v>
      </c>
      <c r="C26" s="1192">
        <v>1124</v>
      </c>
      <c r="D26" s="1180">
        <v>73.900000000000006</v>
      </c>
      <c r="E26" s="1183">
        <v>398</v>
      </c>
      <c r="F26" s="1180">
        <v>26.1</v>
      </c>
      <c r="G26" s="1189">
        <v>1522</v>
      </c>
      <c r="I26" s="19">
        <v>2002</v>
      </c>
      <c r="J26" s="19">
        <v>1124</v>
      </c>
      <c r="K26" s="19">
        <v>398</v>
      </c>
      <c r="L26" s="19">
        <v>1522</v>
      </c>
    </row>
    <row r="27" spans="2:12" ht="23.1" customHeight="1">
      <c r="B27" s="1173">
        <v>2003</v>
      </c>
      <c r="C27" s="1191">
        <v>1216</v>
      </c>
      <c r="D27" s="1181">
        <v>75.5</v>
      </c>
      <c r="E27" s="1184">
        <v>395</v>
      </c>
      <c r="F27" s="1181">
        <v>24.5</v>
      </c>
      <c r="G27" s="1190">
        <v>1611</v>
      </c>
      <c r="I27" s="19">
        <v>2003</v>
      </c>
      <c r="J27" s="19">
        <v>1216</v>
      </c>
      <c r="K27" s="19">
        <v>395</v>
      </c>
      <c r="L27" s="19">
        <v>1611</v>
      </c>
    </row>
    <row r="28" spans="2:12" ht="23.1" customHeight="1">
      <c r="B28" s="1173">
        <v>2004</v>
      </c>
      <c r="C28" s="1191">
        <v>1346</v>
      </c>
      <c r="D28" s="1181">
        <v>75.5</v>
      </c>
      <c r="E28" s="1184">
        <v>437</v>
      </c>
      <c r="F28" s="1181">
        <v>24.5</v>
      </c>
      <c r="G28" s="1190">
        <v>1783</v>
      </c>
      <c r="I28" s="19">
        <v>2004</v>
      </c>
      <c r="J28" s="19">
        <v>1346</v>
      </c>
      <c r="K28" s="19">
        <v>437</v>
      </c>
      <c r="L28" s="19">
        <v>1783</v>
      </c>
    </row>
    <row r="29" spans="2:12" ht="23.1" customHeight="1">
      <c r="B29" s="1173">
        <v>2005</v>
      </c>
      <c r="C29" s="1191">
        <v>1391</v>
      </c>
      <c r="D29" s="1181">
        <v>77</v>
      </c>
      <c r="E29" s="1184">
        <v>416</v>
      </c>
      <c r="F29" s="1181">
        <v>23</v>
      </c>
      <c r="G29" s="1190">
        <v>1807</v>
      </c>
      <c r="I29" s="19">
        <v>2005</v>
      </c>
      <c r="J29" s="19">
        <v>1391</v>
      </c>
      <c r="K29" s="19">
        <v>416</v>
      </c>
      <c r="L29" s="19">
        <v>1807</v>
      </c>
    </row>
    <row r="30" spans="2:12" ht="23.1" customHeight="1">
      <c r="B30" s="1173">
        <v>2006</v>
      </c>
      <c r="C30" s="1191">
        <v>1537</v>
      </c>
      <c r="D30" s="1181">
        <v>76.5</v>
      </c>
      <c r="E30" s="1184">
        <v>473</v>
      </c>
      <c r="F30" s="1181">
        <v>23.5</v>
      </c>
      <c r="G30" s="1190">
        <v>2010</v>
      </c>
      <c r="I30" s="19">
        <v>2006</v>
      </c>
      <c r="J30" s="19">
        <v>1537</v>
      </c>
      <c r="K30" s="19">
        <v>473</v>
      </c>
      <c r="L30" s="19">
        <v>2010</v>
      </c>
    </row>
    <row r="31" spans="2:12" ht="23.1" customHeight="1">
      <c r="B31" s="1173">
        <v>2007</v>
      </c>
      <c r="C31" s="1191">
        <v>1681</v>
      </c>
      <c r="D31" s="1181">
        <v>76.400000000000006</v>
      </c>
      <c r="E31" s="1184">
        <v>518</v>
      </c>
      <c r="F31" s="1181">
        <v>23.6</v>
      </c>
      <c r="G31" s="1190">
        <v>2199</v>
      </c>
      <c r="I31" s="19">
        <v>2007</v>
      </c>
      <c r="J31" s="19">
        <v>1681</v>
      </c>
      <c r="K31" s="19">
        <v>518</v>
      </c>
      <c r="L31" s="19">
        <v>2199</v>
      </c>
    </row>
    <row r="32" spans="2:12" ht="23.1" customHeight="1">
      <c r="B32" s="1173">
        <v>2008</v>
      </c>
      <c r="C32" s="1191">
        <v>1929</v>
      </c>
      <c r="D32" s="1181">
        <v>79.2</v>
      </c>
      <c r="E32" s="1184">
        <v>507</v>
      </c>
      <c r="F32" s="1181">
        <v>20.8</v>
      </c>
      <c r="G32" s="1190">
        <v>2436</v>
      </c>
      <c r="I32" s="19">
        <v>2008</v>
      </c>
      <c r="J32" s="19">
        <v>1929</v>
      </c>
      <c r="K32" s="414">
        <v>507</v>
      </c>
      <c r="L32" s="19">
        <v>2436</v>
      </c>
    </row>
    <row r="33" spans="2:12" ht="23.1" customHeight="1">
      <c r="B33" s="1173">
        <v>2009</v>
      </c>
      <c r="C33" s="1191">
        <v>2104</v>
      </c>
      <c r="D33" s="1181">
        <v>79.3</v>
      </c>
      <c r="E33" s="1185">
        <v>549</v>
      </c>
      <c r="F33" s="1181">
        <v>20.7</v>
      </c>
      <c r="G33" s="1190">
        <v>2653</v>
      </c>
      <c r="I33" s="19">
        <v>2009</v>
      </c>
      <c r="J33" s="19">
        <v>2104</v>
      </c>
      <c r="K33" s="414">
        <v>549</v>
      </c>
      <c r="L33" s="19">
        <v>2653</v>
      </c>
    </row>
    <row r="34" spans="2:12" ht="23.1" customHeight="1">
      <c r="B34" s="1173">
        <v>2010</v>
      </c>
      <c r="C34" s="1191">
        <v>2333</v>
      </c>
      <c r="D34" s="1181">
        <v>79</v>
      </c>
      <c r="E34" s="1184">
        <v>620</v>
      </c>
      <c r="F34" s="1181">
        <v>21</v>
      </c>
      <c r="G34" s="1190">
        <v>2953</v>
      </c>
      <c r="I34" s="19">
        <v>2010</v>
      </c>
      <c r="J34" s="19">
        <v>2333</v>
      </c>
      <c r="K34" s="19">
        <v>620</v>
      </c>
      <c r="L34" s="19">
        <v>2953</v>
      </c>
    </row>
    <row r="35" spans="2:12" ht="23.1" customHeight="1">
      <c r="B35" s="1173">
        <v>2011</v>
      </c>
      <c r="C35" s="1191">
        <v>2165</v>
      </c>
      <c r="D35" s="1181">
        <v>76.7</v>
      </c>
      <c r="E35" s="1184">
        <v>657</v>
      </c>
      <c r="F35" s="1181">
        <v>23.3</v>
      </c>
      <c r="G35" s="1190">
        <v>2822</v>
      </c>
      <c r="I35" s="19">
        <v>2011</v>
      </c>
      <c r="J35" s="19">
        <v>2165</v>
      </c>
      <c r="K35" s="19">
        <v>657</v>
      </c>
      <c r="L35" s="19">
        <v>2822</v>
      </c>
    </row>
    <row r="36" spans="2:12" ht="23.1" customHeight="1">
      <c r="B36" s="1173">
        <v>2012</v>
      </c>
      <c r="C36" s="1191">
        <v>2634</v>
      </c>
      <c r="D36" s="1180">
        <v>74.400000000000006</v>
      </c>
      <c r="E36" s="1184">
        <v>905</v>
      </c>
      <c r="F36" s="1181">
        <v>25.6</v>
      </c>
      <c r="G36" s="1190">
        <v>3539</v>
      </c>
      <c r="I36" s="19">
        <v>2012</v>
      </c>
      <c r="J36" s="19">
        <v>2634</v>
      </c>
      <c r="K36" s="19">
        <v>905</v>
      </c>
      <c r="L36" s="19">
        <v>3539</v>
      </c>
    </row>
    <row r="37" spans="2:12" ht="23.1" customHeight="1">
      <c r="B37" s="2267">
        <v>2013</v>
      </c>
      <c r="C37" s="1192">
        <v>2719</v>
      </c>
      <c r="D37" s="2264">
        <v>73</v>
      </c>
      <c r="E37" s="1192">
        <v>1002</v>
      </c>
      <c r="F37" s="2264">
        <v>26.9</v>
      </c>
      <c r="G37" s="1189">
        <v>3721</v>
      </c>
      <c r="H37" s="2338"/>
      <c r="I37" s="19">
        <v>2013</v>
      </c>
      <c r="J37" s="19">
        <v>2719</v>
      </c>
      <c r="K37" s="19">
        <v>1002</v>
      </c>
      <c r="L37" s="19">
        <v>3721</v>
      </c>
    </row>
    <row r="38" spans="2:12" ht="23.1" customHeight="1" thickBot="1">
      <c r="B38" s="2266">
        <v>2014</v>
      </c>
      <c r="C38" s="2265">
        <v>2895.8</v>
      </c>
      <c r="D38" s="1186">
        <v>72.7</v>
      </c>
      <c r="E38" s="2265">
        <v>1088</v>
      </c>
      <c r="F38" s="1186">
        <v>27.3</v>
      </c>
      <c r="G38" s="2263">
        <v>3983.8</v>
      </c>
      <c r="H38" s="374"/>
      <c r="I38" s="19">
        <v>2014</v>
      </c>
      <c r="J38" s="19">
        <v>2895.8</v>
      </c>
      <c r="K38" s="414">
        <v>1088</v>
      </c>
      <c r="L38" s="19">
        <v>3983.8</v>
      </c>
    </row>
    <row r="39" spans="2:12" ht="13.5" thickTop="1">
      <c r="B39" s="32" t="s">
        <v>179</v>
      </c>
      <c r="C39" s="32"/>
      <c r="D39" s="32"/>
      <c r="I39" s="19" t="s">
        <v>179</v>
      </c>
    </row>
    <row r="40" spans="2:12">
      <c r="B40" s="2578"/>
      <c r="C40" s="2578"/>
      <c r="D40" s="33"/>
    </row>
    <row r="41" spans="2:12" ht="14.25">
      <c r="D41" s="34"/>
      <c r="K41" s="415"/>
    </row>
    <row r="42" spans="2:12" ht="20.25">
      <c r="G42" s="2188">
        <v>52</v>
      </c>
    </row>
    <row r="43" spans="2:12">
      <c r="K43" s="415"/>
    </row>
  </sheetData>
  <mergeCells count="5">
    <mergeCell ref="B2:G2"/>
    <mergeCell ref="B4:B5"/>
    <mergeCell ref="C4:D4"/>
    <mergeCell ref="E4:F4"/>
    <mergeCell ref="B40:C40"/>
  </mergeCells>
  <pageMargins left="0.86614173228346458" right="0" top="0.42" bottom="0" header="0.4" footer="0.2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H27"/>
  <sheetViews>
    <sheetView topLeftCell="A4" workbookViewId="0">
      <selection activeCell="H19" sqref="H19"/>
    </sheetView>
  </sheetViews>
  <sheetFormatPr baseColWidth="10" defaultColWidth="11.42578125" defaultRowHeight="12.75"/>
  <cols>
    <col min="1" max="1" width="18" style="437" customWidth="1"/>
    <col min="2" max="2" width="25.85546875" style="437" customWidth="1"/>
    <col min="3" max="3" width="35.42578125" style="437" customWidth="1"/>
    <col min="4" max="4" width="31.42578125" style="437" customWidth="1"/>
    <col min="5" max="5" width="23.42578125" style="437" customWidth="1"/>
    <col min="6" max="6" width="25.140625" style="437" customWidth="1"/>
    <col min="7" max="7" width="13.42578125" style="437" customWidth="1"/>
    <col min="8" max="256" width="11.42578125" style="437"/>
    <col min="257" max="257" width="3.140625" style="437" customWidth="1"/>
    <col min="258" max="258" width="26.28515625" style="437" customWidth="1"/>
    <col min="259" max="259" width="32.7109375" style="437" customWidth="1"/>
    <col min="260" max="260" width="31.28515625" style="437" customWidth="1"/>
    <col min="261" max="261" width="23.42578125" style="437" customWidth="1"/>
    <col min="262" max="262" width="25.140625" style="437" customWidth="1"/>
    <col min="263" max="263" width="13.42578125" style="437" customWidth="1"/>
    <col min="264" max="512" width="11.42578125" style="437"/>
    <col min="513" max="513" width="3.140625" style="437" customWidth="1"/>
    <col min="514" max="514" width="26.28515625" style="437" customWidth="1"/>
    <col min="515" max="515" width="32.7109375" style="437" customWidth="1"/>
    <col min="516" max="516" width="31.28515625" style="437" customWidth="1"/>
    <col min="517" max="517" width="23.42578125" style="437" customWidth="1"/>
    <col min="518" max="518" width="25.140625" style="437" customWidth="1"/>
    <col min="519" max="519" width="13.42578125" style="437" customWidth="1"/>
    <col min="520" max="768" width="11.42578125" style="437"/>
    <col min="769" max="769" width="3.140625" style="437" customWidth="1"/>
    <col min="770" max="770" width="26.28515625" style="437" customWidth="1"/>
    <col min="771" max="771" width="32.7109375" style="437" customWidth="1"/>
    <col min="772" max="772" width="31.28515625" style="437" customWidth="1"/>
    <col min="773" max="773" width="23.42578125" style="437" customWidth="1"/>
    <col min="774" max="774" width="25.140625" style="437" customWidth="1"/>
    <col min="775" max="775" width="13.42578125" style="437" customWidth="1"/>
    <col min="776" max="1024" width="11.42578125" style="437"/>
    <col min="1025" max="1025" width="3.140625" style="437" customWidth="1"/>
    <col min="1026" max="1026" width="26.28515625" style="437" customWidth="1"/>
    <col min="1027" max="1027" width="32.7109375" style="437" customWidth="1"/>
    <col min="1028" max="1028" width="31.28515625" style="437" customWidth="1"/>
    <col min="1029" max="1029" width="23.42578125" style="437" customWidth="1"/>
    <col min="1030" max="1030" width="25.140625" style="437" customWidth="1"/>
    <col min="1031" max="1031" width="13.42578125" style="437" customWidth="1"/>
    <col min="1032" max="1280" width="11.42578125" style="437"/>
    <col min="1281" max="1281" width="3.140625" style="437" customWidth="1"/>
    <col min="1282" max="1282" width="26.28515625" style="437" customWidth="1"/>
    <col min="1283" max="1283" width="32.7109375" style="437" customWidth="1"/>
    <col min="1284" max="1284" width="31.28515625" style="437" customWidth="1"/>
    <col min="1285" max="1285" width="23.42578125" style="437" customWidth="1"/>
    <col min="1286" max="1286" width="25.140625" style="437" customWidth="1"/>
    <col min="1287" max="1287" width="13.42578125" style="437" customWidth="1"/>
    <col min="1288" max="1536" width="11.42578125" style="437"/>
    <col min="1537" max="1537" width="3.140625" style="437" customWidth="1"/>
    <col min="1538" max="1538" width="26.28515625" style="437" customWidth="1"/>
    <col min="1539" max="1539" width="32.7109375" style="437" customWidth="1"/>
    <col min="1540" max="1540" width="31.28515625" style="437" customWidth="1"/>
    <col min="1541" max="1541" width="23.42578125" style="437" customWidth="1"/>
    <col min="1542" max="1542" width="25.140625" style="437" customWidth="1"/>
    <col min="1543" max="1543" width="13.42578125" style="437" customWidth="1"/>
    <col min="1544" max="1792" width="11.42578125" style="437"/>
    <col min="1793" max="1793" width="3.140625" style="437" customWidth="1"/>
    <col min="1794" max="1794" width="26.28515625" style="437" customWidth="1"/>
    <col min="1795" max="1795" width="32.7109375" style="437" customWidth="1"/>
    <col min="1796" max="1796" width="31.28515625" style="437" customWidth="1"/>
    <col min="1797" max="1797" width="23.42578125" style="437" customWidth="1"/>
    <col min="1798" max="1798" width="25.140625" style="437" customWidth="1"/>
    <col min="1799" max="1799" width="13.42578125" style="437" customWidth="1"/>
    <col min="1800" max="2048" width="11.42578125" style="437"/>
    <col min="2049" max="2049" width="3.140625" style="437" customWidth="1"/>
    <col min="2050" max="2050" width="26.28515625" style="437" customWidth="1"/>
    <col min="2051" max="2051" width="32.7109375" style="437" customWidth="1"/>
    <col min="2052" max="2052" width="31.28515625" style="437" customWidth="1"/>
    <col min="2053" max="2053" width="23.42578125" style="437" customWidth="1"/>
    <col min="2054" max="2054" width="25.140625" style="437" customWidth="1"/>
    <col min="2055" max="2055" width="13.42578125" style="437" customWidth="1"/>
    <col min="2056" max="2304" width="11.42578125" style="437"/>
    <col min="2305" max="2305" width="3.140625" style="437" customWidth="1"/>
    <col min="2306" max="2306" width="26.28515625" style="437" customWidth="1"/>
    <col min="2307" max="2307" width="32.7109375" style="437" customWidth="1"/>
    <col min="2308" max="2308" width="31.28515625" style="437" customWidth="1"/>
    <col min="2309" max="2309" width="23.42578125" style="437" customWidth="1"/>
    <col min="2310" max="2310" width="25.140625" style="437" customWidth="1"/>
    <col min="2311" max="2311" width="13.42578125" style="437" customWidth="1"/>
    <col min="2312" max="2560" width="11.42578125" style="437"/>
    <col min="2561" max="2561" width="3.140625" style="437" customWidth="1"/>
    <col min="2562" max="2562" width="26.28515625" style="437" customWidth="1"/>
    <col min="2563" max="2563" width="32.7109375" style="437" customWidth="1"/>
    <col min="2564" max="2564" width="31.28515625" style="437" customWidth="1"/>
    <col min="2565" max="2565" width="23.42578125" style="437" customWidth="1"/>
    <col min="2566" max="2566" width="25.140625" style="437" customWidth="1"/>
    <col min="2567" max="2567" width="13.42578125" style="437" customWidth="1"/>
    <col min="2568" max="2816" width="11.42578125" style="437"/>
    <col min="2817" max="2817" width="3.140625" style="437" customWidth="1"/>
    <col min="2818" max="2818" width="26.28515625" style="437" customWidth="1"/>
    <col min="2819" max="2819" width="32.7109375" style="437" customWidth="1"/>
    <col min="2820" max="2820" width="31.28515625" style="437" customWidth="1"/>
    <col min="2821" max="2821" width="23.42578125" style="437" customWidth="1"/>
    <col min="2822" max="2822" width="25.140625" style="437" customWidth="1"/>
    <col min="2823" max="2823" width="13.42578125" style="437" customWidth="1"/>
    <col min="2824" max="3072" width="11.42578125" style="437"/>
    <col min="3073" max="3073" width="3.140625" style="437" customWidth="1"/>
    <col min="3074" max="3074" width="26.28515625" style="437" customWidth="1"/>
    <col min="3075" max="3075" width="32.7109375" style="437" customWidth="1"/>
    <col min="3076" max="3076" width="31.28515625" style="437" customWidth="1"/>
    <col min="3077" max="3077" width="23.42578125" style="437" customWidth="1"/>
    <col min="3078" max="3078" width="25.140625" style="437" customWidth="1"/>
    <col min="3079" max="3079" width="13.42578125" style="437" customWidth="1"/>
    <col min="3080" max="3328" width="11.42578125" style="437"/>
    <col min="3329" max="3329" width="3.140625" style="437" customWidth="1"/>
    <col min="3330" max="3330" width="26.28515625" style="437" customWidth="1"/>
    <col min="3331" max="3331" width="32.7109375" style="437" customWidth="1"/>
    <col min="3332" max="3332" width="31.28515625" style="437" customWidth="1"/>
    <col min="3333" max="3333" width="23.42578125" style="437" customWidth="1"/>
    <col min="3334" max="3334" width="25.140625" style="437" customWidth="1"/>
    <col min="3335" max="3335" width="13.42578125" style="437" customWidth="1"/>
    <col min="3336" max="3584" width="11.42578125" style="437"/>
    <col min="3585" max="3585" width="3.140625" style="437" customWidth="1"/>
    <col min="3586" max="3586" width="26.28515625" style="437" customWidth="1"/>
    <col min="3587" max="3587" width="32.7109375" style="437" customWidth="1"/>
    <col min="3588" max="3588" width="31.28515625" style="437" customWidth="1"/>
    <col min="3589" max="3589" width="23.42578125" style="437" customWidth="1"/>
    <col min="3590" max="3590" width="25.140625" style="437" customWidth="1"/>
    <col min="3591" max="3591" width="13.42578125" style="437" customWidth="1"/>
    <col min="3592" max="3840" width="11.42578125" style="437"/>
    <col min="3841" max="3841" width="3.140625" style="437" customWidth="1"/>
    <col min="3842" max="3842" width="26.28515625" style="437" customWidth="1"/>
    <col min="3843" max="3843" width="32.7109375" style="437" customWidth="1"/>
    <col min="3844" max="3844" width="31.28515625" style="437" customWidth="1"/>
    <col min="3845" max="3845" width="23.42578125" style="437" customWidth="1"/>
    <col min="3846" max="3846" width="25.140625" style="437" customWidth="1"/>
    <col min="3847" max="3847" width="13.42578125" style="437" customWidth="1"/>
    <col min="3848" max="4096" width="11.42578125" style="437"/>
    <col min="4097" max="4097" width="3.140625" style="437" customWidth="1"/>
    <col min="4098" max="4098" width="26.28515625" style="437" customWidth="1"/>
    <col min="4099" max="4099" width="32.7109375" style="437" customWidth="1"/>
    <col min="4100" max="4100" width="31.28515625" style="437" customWidth="1"/>
    <col min="4101" max="4101" width="23.42578125" style="437" customWidth="1"/>
    <col min="4102" max="4102" width="25.140625" style="437" customWidth="1"/>
    <col min="4103" max="4103" width="13.42578125" style="437" customWidth="1"/>
    <col min="4104" max="4352" width="11.42578125" style="437"/>
    <col min="4353" max="4353" width="3.140625" style="437" customWidth="1"/>
    <col min="4354" max="4354" width="26.28515625" style="437" customWidth="1"/>
    <col min="4355" max="4355" width="32.7109375" style="437" customWidth="1"/>
    <col min="4356" max="4356" width="31.28515625" style="437" customWidth="1"/>
    <col min="4357" max="4357" width="23.42578125" style="437" customWidth="1"/>
    <col min="4358" max="4358" width="25.140625" style="437" customWidth="1"/>
    <col min="4359" max="4359" width="13.42578125" style="437" customWidth="1"/>
    <col min="4360" max="4608" width="11.42578125" style="437"/>
    <col min="4609" max="4609" width="3.140625" style="437" customWidth="1"/>
    <col min="4610" max="4610" width="26.28515625" style="437" customWidth="1"/>
    <col min="4611" max="4611" width="32.7109375" style="437" customWidth="1"/>
    <col min="4612" max="4612" width="31.28515625" style="437" customWidth="1"/>
    <col min="4613" max="4613" width="23.42578125" style="437" customWidth="1"/>
    <col min="4614" max="4614" width="25.140625" style="437" customWidth="1"/>
    <col min="4615" max="4615" width="13.42578125" style="437" customWidth="1"/>
    <col min="4616" max="4864" width="11.42578125" style="437"/>
    <col min="4865" max="4865" width="3.140625" style="437" customWidth="1"/>
    <col min="4866" max="4866" width="26.28515625" style="437" customWidth="1"/>
    <col min="4867" max="4867" width="32.7109375" style="437" customWidth="1"/>
    <col min="4868" max="4868" width="31.28515625" style="437" customWidth="1"/>
    <col min="4869" max="4869" width="23.42578125" style="437" customWidth="1"/>
    <col min="4870" max="4870" width="25.140625" style="437" customWidth="1"/>
    <col min="4871" max="4871" width="13.42578125" style="437" customWidth="1"/>
    <col min="4872" max="5120" width="11.42578125" style="437"/>
    <col min="5121" max="5121" width="3.140625" style="437" customWidth="1"/>
    <col min="5122" max="5122" width="26.28515625" style="437" customWidth="1"/>
    <col min="5123" max="5123" width="32.7109375" style="437" customWidth="1"/>
    <col min="5124" max="5124" width="31.28515625" style="437" customWidth="1"/>
    <col min="5125" max="5125" width="23.42578125" style="437" customWidth="1"/>
    <col min="5126" max="5126" width="25.140625" style="437" customWidth="1"/>
    <col min="5127" max="5127" width="13.42578125" style="437" customWidth="1"/>
    <col min="5128" max="5376" width="11.42578125" style="437"/>
    <col min="5377" max="5377" width="3.140625" style="437" customWidth="1"/>
    <col min="5378" max="5378" width="26.28515625" style="437" customWidth="1"/>
    <col min="5379" max="5379" width="32.7109375" style="437" customWidth="1"/>
    <col min="5380" max="5380" width="31.28515625" style="437" customWidth="1"/>
    <col min="5381" max="5381" width="23.42578125" style="437" customWidth="1"/>
    <col min="5382" max="5382" width="25.140625" style="437" customWidth="1"/>
    <col min="5383" max="5383" width="13.42578125" style="437" customWidth="1"/>
    <col min="5384" max="5632" width="11.42578125" style="437"/>
    <col min="5633" max="5633" width="3.140625" style="437" customWidth="1"/>
    <col min="5634" max="5634" width="26.28515625" style="437" customWidth="1"/>
    <col min="5635" max="5635" width="32.7109375" style="437" customWidth="1"/>
    <col min="5636" max="5636" width="31.28515625" style="437" customWidth="1"/>
    <col min="5637" max="5637" width="23.42578125" style="437" customWidth="1"/>
    <col min="5638" max="5638" width="25.140625" style="437" customWidth="1"/>
    <col min="5639" max="5639" width="13.42578125" style="437" customWidth="1"/>
    <col min="5640" max="5888" width="11.42578125" style="437"/>
    <col min="5889" max="5889" width="3.140625" style="437" customWidth="1"/>
    <col min="5890" max="5890" width="26.28515625" style="437" customWidth="1"/>
    <col min="5891" max="5891" width="32.7109375" style="437" customWidth="1"/>
    <col min="5892" max="5892" width="31.28515625" style="437" customWidth="1"/>
    <col min="5893" max="5893" width="23.42578125" style="437" customWidth="1"/>
    <col min="5894" max="5894" width="25.140625" style="437" customWidth="1"/>
    <col min="5895" max="5895" width="13.42578125" style="437" customWidth="1"/>
    <col min="5896" max="6144" width="11.42578125" style="437"/>
    <col min="6145" max="6145" width="3.140625" style="437" customWidth="1"/>
    <col min="6146" max="6146" width="26.28515625" style="437" customWidth="1"/>
    <col min="6147" max="6147" width="32.7109375" style="437" customWidth="1"/>
    <col min="6148" max="6148" width="31.28515625" style="437" customWidth="1"/>
    <col min="6149" max="6149" width="23.42578125" style="437" customWidth="1"/>
    <col min="6150" max="6150" width="25.140625" style="437" customWidth="1"/>
    <col min="6151" max="6151" width="13.42578125" style="437" customWidth="1"/>
    <col min="6152" max="6400" width="11.42578125" style="437"/>
    <col min="6401" max="6401" width="3.140625" style="437" customWidth="1"/>
    <col min="6402" max="6402" width="26.28515625" style="437" customWidth="1"/>
    <col min="6403" max="6403" width="32.7109375" style="437" customWidth="1"/>
    <col min="6404" max="6404" width="31.28515625" style="437" customWidth="1"/>
    <col min="6405" max="6405" width="23.42578125" style="437" customWidth="1"/>
    <col min="6406" max="6406" width="25.140625" style="437" customWidth="1"/>
    <col min="6407" max="6407" width="13.42578125" style="437" customWidth="1"/>
    <col min="6408" max="6656" width="11.42578125" style="437"/>
    <col min="6657" max="6657" width="3.140625" style="437" customWidth="1"/>
    <col min="6658" max="6658" width="26.28515625" style="437" customWidth="1"/>
    <col min="6659" max="6659" width="32.7109375" style="437" customWidth="1"/>
    <col min="6660" max="6660" width="31.28515625" style="437" customWidth="1"/>
    <col min="6661" max="6661" width="23.42578125" style="437" customWidth="1"/>
    <col min="6662" max="6662" width="25.140625" style="437" customWidth="1"/>
    <col min="6663" max="6663" width="13.42578125" style="437" customWidth="1"/>
    <col min="6664" max="6912" width="11.42578125" style="437"/>
    <col min="6913" max="6913" width="3.140625" style="437" customWidth="1"/>
    <col min="6914" max="6914" width="26.28515625" style="437" customWidth="1"/>
    <col min="6915" max="6915" width="32.7109375" style="437" customWidth="1"/>
    <col min="6916" max="6916" width="31.28515625" style="437" customWidth="1"/>
    <col min="6917" max="6917" width="23.42578125" style="437" customWidth="1"/>
    <col min="6918" max="6918" width="25.140625" style="437" customWidth="1"/>
    <col min="6919" max="6919" width="13.42578125" style="437" customWidth="1"/>
    <col min="6920" max="7168" width="11.42578125" style="437"/>
    <col min="7169" max="7169" width="3.140625" style="437" customWidth="1"/>
    <col min="7170" max="7170" width="26.28515625" style="437" customWidth="1"/>
    <col min="7171" max="7171" width="32.7109375" style="437" customWidth="1"/>
    <col min="7172" max="7172" width="31.28515625" style="437" customWidth="1"/>
    <col min="7173" max="7173" width="23.42578125" style="437" customWidth="1"/>
    <col min="7174" max="7174" width="25.140625" style="437" customWidth="1"/>
    <col min="7175" max="7175" width="13.42578125" style="437" customWidth="1"/>
    <col min="7176" max="7424" width="11.42578125" style="437"/>
    <col min="7425" max="7425" width="3.140625" style="437" customWidth="1"/>
    <col min="7426" max="7426" width="26.28515625" style="437" customWidth="1"/>
    <col min="7427" max="7427" width="32.7109375" style="437" customWidth="1"/>
    <col min="7428" max="7428" width="31.28515625" style="437" customWidth="1"/>
    <col min="7429" max="7429" width="23.42578125" style="437" customWidth="1"/>
    <col min="7430" max="7430" width="25.140625" style="437" customWidth="1"/>
    <col min="7431" max="7431" width="13.42578125" style="437" customWidth="1"/>
    <col min="7432" max="7680" width="11.42578125" style="437"/>
    <col min="7681" max="7681" width="3.140625" style="437" customWidth="1"/>
    <col min="7682" max="7682" width="26.28515625" style="437" customWidth="1"/>
    <col min="7683" max="7683" width="32.7109375" style="437" customWidth="1"/>
    <col min="7684" max="7684" width="31.28515625" style="437" customWidth="1"/>
    <col min="7685" max="7685" width="23.42578125" style="437" customWidth="1"/>
    <col min="7686" max="7686" width="25.140625" style="437" customWidth="1"/>
    <col min="7687" max="7687" width="13.42578125" style="437" customWidth="1"/>
    <col min="7688" max="7936" width="11.42578125" style="437"/>
    <col min="7937" max="7937" width="3.140625" style="437" customWidth="1"/>
    <col min="7938" max="7938" width="26.28515625" style="437" customWidth="1"/>
    <col min="7939" max="7939" width="32.7109375" style="437" customWidth="1"/>
    <col min="7940" max="7940" width="31.28515625" style="437" customWidth="1"/>
    <col min="7941" max="7941" width="23.42578125" style="437" customWidth="1"/>
    <col min="7942" max="7942" width="25.140625" style="437" customWidth="1"/>
    <col min="7943" max="7943" width="13.42578125" style="437" customWidth="1"/>
    <col min="7944" max="8192" width="11.42578125" style="437"/>
    <col min="8193" max="8193" width="3.140625" style="437" customWidth="1"/>
    <col min="8194" max="8194" width="26.28515625" style="437" customWidth="1"/>
    <col min="8195" max="8195" width="32.7109375" style="437" customWidth="1"/>
    <col min="8196" max="8196" width="31.28515625" style="437" customWidth="1"/>
    <col min="8197" max="8197" width="23.42578125" style="437" customWidth="1"/>
    <col min="8198" max="8198" width="25.140625" style="437" customWidth="1"/>
    <col min="8199" max="8199" width="13.42578125" style="437" customWidth="1"/>
    <col min="8200" max="8448" width="11.42578125" style="437"/>
    <col min="8449" max="8449" width="3.140625" style="437" customWidth="1"/>
    <col min="8450" max="8450" width="26.28515625" style="437" customWidth="1"/>
    <col min="8451" max="8451" width="32.7109375" style="437" customWidth="1"/>
    <col min="8452" max="8452" width="31.28515625" style="437" customWidth="1"/>
    <col min="8453" max="8453" width="23.42578125" style="437" customWidth="1"/>
    <col min="8454" max="8454" width="25.140625" style="437" customWidth="1"/>
    <col min="8455" max="8455" width="13.42578125" style="437" customWidth="1"/>
    <col min="8456" max="8704" width="11.42578125" style="437"/>
    <col min="8705" max="8705" width="3.140625" style="437" customWidth="1"/>
    <col min="8706" max="8706" width="26.28515625" style="437" customWidth="1"/>
    <col min="8707" max="8707" width="32.7109375" style="437" customWidth="1"/>
    <col min="8708" max="8708" width="31.28515625" style="437" customWidth="1"/>
    <col min="8709" max="8709" width="23.42578125" style="437" customWidth="1"/>
    <col min="8710" max="8710" width="25.140625" style="437" customWidth="1"/>
    <col min="8711" max="8711" width="13.42578125" style="437" customWidth="1"/>
    <col min="8712" max="8960" width="11.42578125" style="437"/>
    <col min="8961" max="8961" width="3.140625" style="437" customWidth="1"/>
    <col min="8962" max="8962" width="26.28515625" style="437" customWidth="1"/>
    <col min="8963" max="8963" width="32.7109375" style="437" customWidth="1"/>
    <col min="8964" max="8964" width="31.28515625" style="437" customWidth="1"/>
    <col min="8965" max="8965" width="23.42578125" style="437" customWidth="1"/>
    <col min="8966" max="8966" width="25.140625" style="437" customWidth="1"/>
    <col min="8967" max="8967" width="13.42578125" style="437" customWidth="1"/>
    <col min="8968" max="9216" width="11.42578125" style="437"/>
    <col min="9217" max="9217" width="3.140625" style="437" customWidth="1"/>
    <col min="9218" max="9218" width="26.28515625" style="437" customWidth="1"/>
    <col min="9219" max="9219" width="32.7109375" style="437" customWidth="1"/>
    <col min="9220" max="9220" width="31.28515625" style="437" customWidth="1"/>
    <col min="9221" max="9221" width="23.42578125" style="437" customWidth="1"/>
    <col min="9222" max="9222" width="25.140625" style="437" customWidth="1"/>
    <col min="9223" max="9223" width="13.42578125" style="437" customWidth="1"/>
    <col min="9224" max="9472" width="11.42578125" style="437"/>
    <col min="9473" max="9473" width="3.140625" style="437" customWidth="1"/>
    <col min="9474" max="9474" width="26.28515625" style="437" customWidth="1"/>
    <col min="9475" max="9475" width="32.7109375" style="437" customWidth="1"/>
    <col min="9476" max="9476" width="31.28515625" style="437" customWidth="1"/>
    <col min="9477" max="9477" width="23.42578125" style="437" customWidth="1"/>
    <col min="9478" max="9478" width="25.140625" style="437" customWidth="1"/>
    <col min="9479" max="9479" width="13.42578125" style="437" customWidth="1"/>
    <col min="9480" max="9728" width="11.42578125" style="437"/>
    <col min="9729" max="9729" width="3.140625" style="437" customWidth="1"/>
    <col min="9730" max="9730" width="26.28515625" style="437" customWidth="1"/>
    <col min="9731" max="9731" width="32.7109375" style="437" customWidth="1"/>
    <col min="9732" max="9732" width="31.28515625" style="437" customWidth="1"/>
    <col min="9733" max="9733" width="23.42578125" style="437" customWidth="1"/>
    <col min="9734" max="9734" width="25.140625" style="437" customWidth="1"/>
    <col min="9735" max="9735" width="13.42578125" style="437" customWidth="1"/>
    <col min="9736" max="9984" width="11.42578125" style="437"/>
    <col min="9985" max="9985" width="3.140625" style="437" customWidth="1"/>
    <col min="9986" max="9986" width="26.28515625" style="437" customWidth="1"/>
    <col min="9987" max="9987" width="32.7109375" style="437" customWidth="1"/>
    <col min="9988" max="9988" width="31.28515625" style="437" customWidth="1"/>
    <col min="9989" max="9989" width="23.42578125" style="437" customWidth="1"/>
    <col min="9990" max="9990" width="25.140625" style="437" customWidth="1"/>
    <col min="9991" max="9991" width="13.42578125" style="437" customWidth="1"/>
    <col min="9992" max="10240" width="11.42578125" style="437"/>
    <col min="10241" max="10241" width="3.140625" style="437" customWidth="1"/>
    <col min="10242" max="10242" width="26.28515625" style="437" customWidth="1"/>
    <col min="10243" max="10243" width="32.7109375" style="437" customWidth="1"/>
    <col min="10244" max="10244" width="31.28515625" style="437" customWidth="1"/>
    <col min="10245" max="10245" width="23.42578125" style="437" customWidth="1"/>
    <col min="10246" max="10246" width="25.140625" style="437" customWidth="1"/>
    <col min="10247" max="10247" width="13.42578125" style="437" customWidth="1"/>
    <col min="10248" max="10496" width="11.42578125" style="437"/>
    <col min="10497" max="10497" width="3.140625" style="437" customWidth="1"/>
    <col min="10498" max="10498" width="26.28515625" style="437" customWidth="1"/>
    <col min="10499" max="10499" width="32.7109375" style="437" customWidth="1"/>
    <col min="10500" max="10500" width="31.28515625" style="437" customWidth="1"/>
    <col min="10501" max="10501" width="23.42578125" style="437" customWidth="1"/>
    <col min="10502" max="10502" width="25.140625" style="437" customWidth="1"/>
    <col min="10503" max="10503" width="13.42578125" style="437" customWidth="1"/>
    <col min="10504" max="10752" width="11.42578125" style="437"/>
    <col min="10753" max="10753" width="3.140625" style="437" customWidth="1"/>
    <col min="10754" max="10754" width="26.28515625" style="437" customWidth="1"/>
    <col min="10755" max="10755" width="32.7109375" style="437" customWidth="1"/>
    <col min="10756" max="10756" width="31.28515625" style="437" customWidth="1"/>
    <col min="10757" max="10757" width="23.42578125" style="437" customWidth="1"/>
    <col min="10758" max="10758" width="25.140625" style="437" customWidth="1"/>
    <col min="10759" max="10759" width="13.42578125" style="437" customWidth="1"/>
    <col min="10760" max="11008" width="11.42578125" style="437"/>
    <col min="11009" max="11009" width="3.140625" style="437" customWidth="1"/>
    <col min="11010" max="11010" width="26.28515625" style="437" customWidth="1"/>
    <col min="11011" max="11011" width="32.7109375" style="437" customWidth="1"/>
    <col min="11012" max="11012" width="31.28515625" style="437" customWidth="1"/>
    <col min="11013" max="11013" width="23.42578125" style="437" customWidth="1"/>
    <col min="11014" max="11014" width="25.140625" style="437" customWidth="1"/>
    <col min="11015" max="11015" width="13.42578125" style="437" customWidth="1"/>
    <col min="11016" max="11264" width="11.42578125" style="437"/>
    <col min="11265" max="11265" width="3.140625" style="437" customWidth="1"/>
    <col min="11266" max="11266" width="26.28515625" style="437" customWidth="1"/>
    <col min="11267" max="11267" width="32.7109375" style="437" customWidth="1"/>
    <col min="11268" max="11268" width="31.28515625" style="437" customWidth="1"/>
    <col min="11269" max="11269" width="23.42578125" style="437" customWidth="1"/>
    <col min="11270" max="11270" width="25.140625" style="437" customWidth="1"/>
    <col min="11271" max="11271" width="13.42578125" style="437" customWidth="1"/>
    <col min="11272" max="11520" width="11.42578125" style="437"/>
    <col min="11521" max="11521" width="3.140625" style="437" customWidth="1"/>
    <col min="11522" max="11522" width="26.28515625" style="437" customWidth="1"/>
    <col min="11523" max="11523" width="32.7109375" style="437" customWidth="1"/>
    <col min="11524" max="11524" width="31.28515625" style="437" customWidth="1"/>
    <col min="11525" max="11525" width="23.42578125" style="437" customWidth="1"/>
    <col min="11526" max="11526" width="25.140625" style="437" customWidth="1"/>
    <col min="11527" max="11527" width="13.42578125" style="437" customWidth="1"/>
    <col min="11528" max="11776" width="11.42578125" style="437"/>
    <col min="11777" max="11777" width="3.140625" style="437" customWidth="1"/>
    <col min="11778" max="11778" width="26.28515625" style="437" customWidth="1"/>
    <col min="11779" max="11779" width="32.7109375" style="437" customWidth="1"/>
    <col min="11780" max="11780" width="31.28515625" style="437" customWidth="1"/>
    <col min="11781" max="11781" width="23.42578125" style="437" customWidth="1"/>
    <col min="11782" max="11782" width="25.140625" style="437" customWidth="1"/>
    <col min="11783" max="11783" width="13.42578125" style="437" customWidth="1"/>
    <col min="11784" max="12032" width="11.42578125" style="437"/>
    <col min="12033" max="12033" width="3.140625" style="437" customWidth="1"/>
    <col min="12034" max="12034" width="26.28515625" style="437" customWidth="1"/>
    <col min="12035" max="12035" width="32.7109375" style="437" customWidth="1"/>
    <col min="12036" max="12036" width="31.28515625" style="437" customWidth="1"/>
    <col min="12037" max="12037" width="23.42578125" style="437" customWidth="1"/>
    <col min="12038" max="12038" width="25.140625" style="437" customWidth="1"/>
    <col min="12039" max="12039" width="13.42578125" style="437" customWidth="1"/>
    <col min="12040" max="12288" width="11.42578125" style="437"/>
    <col min="12289" max="12289" width="3.140625" style="437" customWidth="1"/>
    <col min="12290" max="12290" width="26.28515625" style="437" customWidth="1"/>
    <col min="12291" max="12291" width="32.7109375" style="437" customWidth="1"/>
    <col min="12292" max="12292" width="31.28515625" style="437" customWidth="1"/>
    <col min="12293" max="12293" width="23.42578125" style="437" customWidth="1"/>
    <col min="12294" max="12294" width="25.140625" style="437" customWidth="1"/>
    <col min="12295" max="12295" width="13.42578125" style="437" customWidth="1"/>
    <col min="12296" max="12544" width="11.42578125" style="437"/>
    <col min="12545" max="12545" width="3.140625" style="437" customWidth="1"/>
    <col min="12546" max="12546" width="26.28515625" style="437" customWidth="1"/>
    <col min="12547" max="12547" width="32.7109375" style="437" customWidth="1"/>
    <col min="12548" max="12548" width="31.28515625" style="437" customWidth="1"/>
    <col min="12549" max="12549" width="23.42578125" style="437" customWidth="1"/>
    <col min="12550" max="12550" width="25.140625" style="437" customWidth="1"/>
    <col min="12551" max="12551" width="13.42578125" style="437" customWidth="1"/>
    <col min="12552" max="12800" width="11.42578125" style="437"/>
    <col min="12801" max="12801" width="3.140625" style="437" customWidth="1"/>
    <col min="12802" max="12802" width="26.28515625" style="437" customWidth="1"/>
    <col min="12803" max="12803" width="32.7109375" style="437" customWidth="1"/>
    <col min="12804" max="12804" width="31.28515625" style="437" customWidth="1"/>
    <col min="12805" max="12805" width="23.42578125" style="437" customWidth="1"/>
    <col min="12806" max="12806" width="25.140625" style="437" customWidth="1"/>
    <col min="12807" max="12807" width="13.42578125" style="437" customWidth="1"/>
    <col min="12808" max="13056" width="11.42578125" style="437"/>
    <col min="13057" max="13057" width="3.140625" style="437" customWidth="1"/>
    <col min="13058" max="13058" width="26.28515625" style="437" customWidth="1"/>
    <col min="13059" max="13059" width="32.7109375" style="437" customWidth="1"/>
    <col min="13060" max="13060" width="31.28515625" style="437" customWidth="1"/>
    <col min="13061" max="13061" width="23.42578125" style="437" customWidth="1"/>
    <col min="13062" max="13062" width="25.140625" style="437" customWidth="1"/>
    <col min="13063" max="13063" width="13.42578125" style="437" customWidth="1"/>
    <col min="13064" max="13312" width="11.42578125" style="437"/>
    <col min="13313" max="13313" width="3.140625" style="437" customWidth="1"/>
    <col min="13314" max="13314" width="26.28515625" style="437" customWidth="1"/>
    <col min="13315" max="13315" width="32.7109375" style="437" customWidth="1"/>
    <col min="13316" max="13316" width="31.28515625" style="437" customWidth="1"/>
    <col min="13317" max="13317" width="23.42578125" style="437" customWidth="1"/>
    <col min="13318" max="13318" width="25.140625" style="437" customWidth="1"/>
    <col min="13319" max="13319" width="13.42578125" style="437" customWidth="1"/>
    <col min="13320" max="13568" width="11.42578125" style="437"/>
    <col min="13569" max="13569" width="3.140625" style="437" customWidth="1"/>
    <col min="13570" max="13570" width="26.28515625" style="437" customWidth="1"/>
    <col min="13571" max="13571" width="32.7109375" style="437" customWidth="1"/>
    <col min="13572" max="13572" width="31.28515625" style="437" customWidth="1"/>
    <col min="13573" max="13573" width="23.42578125" style="437" customWidth="1"/>
    <col min="13574" max="13574" width="25.140625" style="437" customWidth="1"/>
    <col min="13575" max="13575" width="13.42578125" style="437" customWidth="1"/>
    <col min="13576" max="13824" width="11.42578125" style="437"/>
    <col min="13825" max="13825" width="3.140625" style="437" customWidth="1"/>
    <col min="13826" max="13826" width="26.28515625" style="437" customWidth="1"/>
    <col min="13827" max="13827" width="32.7109375" style="437" customWidth="1"/>
    <col min="13828" max="13828" width="31.28515625" style="437" customWidth="1"/>
    <col min="13829" max="13829" width="23.42578125" style="437" customWidth="1"/>
    <col min="13830" max="13830" width="25.140625" style="437" customWidth="1"/>
    <col min="13831" max="13831" width="13.42578125" style="437" customWidth="1"/>
    <col min="13832" max="14080" width="11.42578125" style="437"/>
    <col min="14081" max="14081" width="3.140625" style="437" customWidth="1"/>
    <col min="14082" max="14082" width="26.28515625" style="437" customWidth="1"/>
    <col min="14083" max="14083" width="32.7109375" style="437" customWidth="1"/>
    <col min="14084" max="14084" width="31.28515625" style="437" customWidth="1"/>
    <col min="14085" max="14085" width="23.42578125" style="437" customWidth="1"/>
    <col min="14086" max="14086" width="25.140625" style="437" customWidth="1"/>
    <col min="14087" max="14087" width="13.42578125" style="437" customWidth="1"/>
    <col min="14088" max="14336" width="11.42578125" style="437"/>
    <col min="14337" max="14337" width="3.140625" style="437" customWidth="1"/>
    <col min="14338" max="14338" width="26.28515625" style="437" customWidth="1"/>
    <col min="14339" max="14339" width="32.7109375" style="437" customWidth="1"/>
    <col min="14340" max="14340" width="31.28515625" style="437" customWidth="1"/>
    <col min="14341" max="14341" width="23.42578125" style="437" customWidth="1"/>
    <col min="14342" max="14342" width="25.140625" style="437" customWidth="1"/>
    <col min="14343" max="14343" width="13.42578125" style="437" customWidth="1"/>
    <col min="14344" max="14592" width="11.42578125" style="437"/>
    <col min="14593" max="14593" width="3.140625" style="437" customWidth="1"/>
    <col min="14594" max="14594" width="26.28515625" style="437" customWidth="1"/>
    <col min="14595" max="14595" width="32.7109375" style="437" customWidth="1"/>
    <col min="14596" max="14596" width="31.28515625" style="437" customWidth="1"/>
    <col min="14597" max="14597" width="23.42578125" style="437" customWidth="1"/>
    <col min="14598" max="14598" width="25.140625" style="437" customWidth="1"/>
    <col min="14599" max="14599" width="13.42578125" style="437" customWidth="1"/>
    <col min="14600" max="14848" width="11.42578125" style="437"/>
    <col min="14849" max="14849" width="3.140625" style="437" customWidth="1"/>
    <col min="14850" max="14850" width="26.28515625" style="437" customWidth="1"/>
    <col min="14851" max="14851" width="32.7109375" style="437" customWidth="1"/>
    <col min="14852" max="14852" width="31.28515625" style="437" customWidth="1"/>
    <col min="14853" max="14853" width="23.42578125" style="437" customWidth="1"/>
    <col min="14854" max="14854" width="25.140625" style="437" customWidth="1"/>
    <col min="14855" max="14855" width="13.42578125" style="437" customWidth="1"/>
    <col min="14856" max="15104" width="11.42578125" style="437"/>
    <col min="15105" max="15105" width="3.140625" style="437" customWidth="1"/>
    <col min="15106" max="15106" width="26.28515625" style="437" customWidth="1"/>
    <col min="15107" max="15107" width="32.7109375" style="437" customWidth="1"/>
    <col min="15108" max="15108" width="31.28515625" style="437" customWidth="1"/>
    <col min="15109" max="15109" width="23.42578125" style="437" customWidth="1"/>
    <col min="15110" max="15110" width="25.140625" style="437" customWidth="1"/>
    <col min="15111" max="15111" width="13.42578125" style="437" customWidth="1"/>
    <col min="15112" max="15360" width="11.42578125" style="437"/>
    <col min="15361" max="15361" width="3.140625" style="437" customWidth="1"/>
    <col min="15362" max="15362" width="26.28515625" style="437" customWidth="1"/>
    <col min="15363" max="15363" width="32.7109375" style="437" customWidth="1"/>
    <col min="15364" max="15364" width="31.28515625" style="437" customWidth="1"/>
    <col min="15365" max="15365" width="23.42578125" style="437" customWidth="1"/>
    <col min="15366" max="15366" width="25.140625" style="437" customWidth="1"/>
    <col min="15367" max="15367" width="13.42578125" style="437" customWidth="1"/>
    <col min="15368" max="15616" width="11.42578125" style="437"/>
    <col min="15617" max="15617" width="3.140625" style="437" customWidth="1"/>
    <col min="15618" max="15618" width="26.28515625" style="437" customWidth="1"/>
    <col min="15619" max="15619" width="32.7109375" style="437" customWidth="1"/>
    <col min="15620" max="15620" width="31.28515625" style="437" customWidth="1"/>
    <col min="15621" max="15621" width="23.42578125" style="437" customWidth="1"/>
    <col min="15622" max="15622" width="25.140625" style="437" customWidth="1"/>
    <col min="15623" max="15623" width="13.42578125" style="437" customWidth="1"/>
    <col min="15624" max="15872" width="11.42578125" style="437"/>
    <col min="15873" max="15873" width="3.140625" style="437" customWidth="1"/>
    <col min="15874" max="15874" width="26.28515625" style="437" customWidth="1"/>
    <col min="15875" max="15875" width="32.7109375" style="437" customWidth="1"/>
    <col min="15876" max="15876" width="31.28515625" style="437" customWidth="1"/>
    <col min="15877" max="15877" width="23.42578125" style="437" customWidth="1"/>
    <col min="15878" max="15878" width="25.140625" style="437" customWidth="1"/>
    <col min="15879" max="15879" width="13.42578125" style="437" customWidth="1"/>
    <col min="15880" max="16128" width="11.42578125" style="437"/>
    <col min="16129" max="16129" width="3.140625" style="437" customWidth="1"/>
    <col min="16130" max="16130" width="26.28515625" style="437" customWidth="1"/>
    <col min="16131" max="16131" width="32.7109375" style="437" customWidth="1"/>
    <col min="16132" max="16132" width="31.28515625" style="437" customWidth="1"/>
    <col min="16133" max="16133" width="23.42578125" style="437" customWidth="1"/>
    <col min="16134" max="16134" width="25.140625" style="437" customWidth="1"/>
    <col min="16135" max="16135" width="13.42578125" style="437" customWidth="1"/>
    <col min="16136" max="16384" width="11.42578125" style="437"/>
  </cols>
  <sheetData>
    <row r="1" spans="1:8" ht="29.25" customHeight="1">
      <c r="A1" s="2201">
        <v>45</v>
      </c>
    </row>
    <row r="2" spans="1:8" ht="12.75" customHeight="1">
      <c r="A2" s="2439" t="s">
        <v>1300</v>
      </c>
      <c r="B2" s="2439"/>
      <c r="C2" s="2439"/>
      <c r="D2" s="2439"/>
      <c r="E2" s="471"/>
      <c r="G2" s="471"/>
      <c r="H2" s="471"/>
    </row>
    <row r="3" spans="1:8" ht="13.5" customHeight="1">
      <c r="B3" s="2579" t="s">
        <v>1311</v>
      </c>
      <c r="C3" s="2579"/>
      <c r="D3" s="2579"/>
      <c r="E3" s="472"/>
      <c r="F3" s="472"/>
      <c r="G3" s="472"/>
      <c r="H3" s="472"/>
    </row>
    <row r="4" spans="1:8" ht="8.25" customHeight="1" thickBot="1">
      <c r="D4" s="1159"/>
      <c r="E4" s="469"/>
      <c r="F4" s="469"/>
      <c r="G4" s="469"/>
    </row>
    <row r="5" spans="1:8" ht="17.25" thickTop="1" thickBot="1">
      <c r="B5" s="473" t="s">
        <v>180</v>
      </c>
      <c r="C5" s="474" t="s">
        <v>852</v>
      </c>
      <c r="D5" s="475" t="s">
        <v>797</v>
      </c>
      <c r="G5" s="469"/>
    </row>
    <row r="6" spans="1:8" ht="21.95" customHeight="1">
      <c r="B6" s="1161">
        <v>1995</v>
      </c>
      <c r="C6" s="1164">
        <v>2216</v>
      </c>
      <c r="D6" s="1168">
        <v>84</v>
      </c>
      <c r="E6" s="1120"/>
      <c r="G6" s="469"/>
    </row>
    <row r="7" spans="1:8" ht="21.95" customHeight="1">
      <c r="B7" s="1161">
        <v>1996</v>
      </c>
      <c r="C7" s="1164">
        <v>3125</v>
      </c>
      <c r="D7" s="1168">
        <v>89</v>
      </c>
      <c r="G7" s="469"/>
    </row>
    <row r="8" spans="1:8" ht="21.95" customHeight="1">
      <c r="B8" s="1161">
        <v>1997</v>
      </c>
      <c r="C8" s="1164">
        <v>3503</v>
      </c>
      <c r="D8" s="1168">
        <v>115</v>
      </c>
      <c r="G8" s="469"/>
    </row>
    <row r="9" spans="1:8" ht="21.95" customHeight="1">
      <c r="B9" s="1161">
        <v>1998</v>
      </c>
      <c r="C9" s="1164">
        <v>3686</v>
      </c>
      <c r="D9" s="1168">
        <v>126</v>
      </c>
      <c r="G9" s="469"/>
    </row>
    <row r="10" spans="1:8" ht="21.95" customHeight="1">
      <c r="B10" s="1161">
        <v>1999</v>
      </c>
      <c r="C10" s="1164">
        <v>3561</v>
      </c>
      <c r="D10" s="1168">
        <v>118</v>
      </c>
      <c r="G10" s="469"/>
    </row>
    <row r="11" spans="1:8" ht="21.95" customHeight="1">
      <c r="B11" s="1161">
        <v>2000</v>
      </c>
      <c r="C11" s="1164">
        <v>2742</v>
      </c>
      <c r="D11" s="1168">
        <v>122</v>
      </c>
      <c r="G11" s="469"/>
    </row>
    <row r="12" spans="1:8" ht="21.95" customHeight="1">
      <c r="B12" s="1161">
        <v>2001</v>
      </c>
      <c r="C12" s="1164">
        <v>3371</v>
      </c>
      <c r="D12" s="1168">
        <v>116</v>
      </c>
      <c r="G12" s="469"/>
    </row>
    <row r="13" spans="1:8" ht="21.95" customHeight="1">
      <c r="B13" s="1161">
        <v>2002</v>
      </c>
      <c r="C13" s="1164">
        <v>3437</v>
      </c>
      <c r="D13" s="1168">
        <v>124</v>
      </c>
      <c r="G13" s="469"/>
    </row>
    <row r="14" spans="1:8" ht="21.95" customHeight="1">
      <c r="B14" s="1162">
        <v>2003</v>
      </c>
      <c r="C14" s="1165">
        <v>2812</v>
      </c>
      <c r="D14" s="1169">
        <v>129</v>
      </c>
      <c r="F14" s="469"/>
    </row>
    <row r="15" spans="1:8" ht="21.95" customHeight="1">
      <c r="B15" s="1162">
        <v>2004</v>
      </c>
      <c r="C15" s="1166">
        <v>3076</v>
      </c>
      <c r="D15" s="1169">
        <v>133</v>
      </c>
      <c r="F15" s="469"/>
    </row>
    <row r="16" spans="1:8" ht="21.95" customHeight="1">
      <c r="B16" s="1162">
        <v>2005</v>
      </c>
      <c r="C16" s="1166">
        <v>2958</v>
      </c>
      <c r="D16" s="1169">
        <v>133</v>
      </c>
      <c r="F16" s="469"/>
    </row>
    <row r="17" spans="1:6" ht="21.95" customHeight="1">
      <c r="B17" s="1162">
        <v>2006</v>
      </c>
      <c r="C17" s="1166">
        <v>2381</v>
      </c>
      <c r="D17" s="1169">
        <v>134</v>
      </c>
      <c r="F17" s="469"/>
    </row>
    <row r="18" spans="1:6" ht="21.95" customHeight="1">
      <c r="B18" s="1162">
        <v>2007</v>
      </c>
      <c r="C18" s="1166">
        <v>2278</v>
      </c>
      <c r="D18" s="1169">
        <v>137</v>
      </c>
      <c r="F18" s="469"/>
    </row>
    <row r="19" spans="1:6" ht="21.95" customHeight="1">
      <c r="B19" s="1162">
        <v>2008</v>
      </c>
      <c r="C19" s="1166">
        <v>1875</v>
      </c>
      <c r="D19" s="1169">
        <v>127</v>
      </c>
      <c r="F19" s="469"/>
    </row>
    <row r="20" spans="1:6" ht="21.95" customHeight="1">
      <c r="B20" s="1160">
        <v>2009</v>
      </c>
      <c r="C20" s="1166">
        <v>1869</v>
      </c>
      <c r="D20" s="1170">
        <v>127</v>
      </c>
      <c r="F20" s="469"/>
    </row>
    <row r="21" spans="1:6" ht="21.95" customHeight="1">
      <c r="B21" s="1160">
        <v>2010</v>
      </c>
      <c r="C21" s="1166">
        <v>1847</v>
      </c>
      <c r="D21" s="1170">
        <v>127</v>
      </c>
      <c r="F21" s="469"/>
    </row>
    <row r="22" spans="1:6" ht="21.95" customHeight="1">
      <c r="B22" s="1160">
        <v>2011</v>
      </c>
      <c r="C22" s="1166">
        <v>855</v>
      </c>
      <c r="D22" s="1170">
        <v>127</v>
      </c>
      <c r="F22" s="469"/>
    </row>
    <row r="23" spans="1:6" ht="21.95" customHeight="1">
      <c r="B23" s="1160">
        <v>2012</v>
      </c>
      <c r="C23" s="1166">
        <v>840</v>
      </c>
      <c r="D23" s="1170">
        <v>125</v>
      </c>
      <c r="F23" s="469"/>
    </row>
    <row r="24" spans="1:6" ht="21.95" customHeight="1">
      <c r="B24" s="1160">
        <v>2013</v>
      </c>
      <c r="C24" s="1166">
        <v>809</v>
      </c>
      <c r="D24" s="2343">
        <v>108</v>
      </c>
      <c r="E24" s="2272"/>
      <c r="F24" s="469"/>
    </row>
    <row r="25" spans="1:6" ht="21.95" customHeight="1" thickBot="1">
      <c r="B25" s="1163">
        <v>2014</v>
      </c>
      <c r="C25" s="1167">
        <v>1033</v>
      </c>
      <c r="D25" s="2342">
        <v>108</v>
      </c>
      <c r="F25" s="469"/>
    </row>
    <row r="26" spans="1:6" ht="13.5" thickTop="1">
      <c r="B26" s="476" t="s">
        <v>853</v>
      </c>
    </row>
    <row r="27" spans="1:6" ht="30" customHeight="1">
      <c r="A27" s="2203">
        <v>46</v>
      </c>
      <c r="B27" s="476"/>
    </row>
  </sheetData>
  <mergeCells count="2">
    <mergeCell ref="A2:D2"/>
    <mergeCell ref="B3:D3"/>
  </mergeCells>
  <phoneticPr fontId="128" type="noConversion"/>
  <printOptions horizontalCentered="1" verticalCentered="1"/>
  <pageMargins left="0.21" right="0" top="0.27559055118110237" bottom="0.26" header="0.23622047244094491" footer="0.28000000000000003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G41"/>
  <sheetViews>
    <sheetView topLeftCell="A8" workbookViewId="0">
      <selection activeCell="C16" sqref="C16:C40"/>
    </sheetView>
  </sheetViews>
  <sheetFormatPr baseColWidth="10" defaultColWidth="11.42578125" defaultRowHeight="12.75"/>
  <cols>
    <col min="1" max="1" width="28.42578125" style="437" customWidth="1"/>
    <col min="2" max="2" width="38.85546875" style="437" customWidth="1"/>
    <col min="3" max="3" width="41.85546875" style="437" customWidth="1"/>
    <col min="4" max="255" width="11.42578125" style="437"/>
    <col min="256" max="256" width="3.28515625" style="437" customWidth="1"/>
    <col min="257" max="257" width="2.42578125" style="437" customWidth="1"/>
    <col min="258" max="258" width="48" style="437" customWidth="1"/>
    <col min="259" max="259" width="49.42578125" style="437" customWidth="1"/>
    <col min="260" max="511" width="11.42578125" style="437"/>
    <col min="512" max="512" width="3.28515625" style="437" customWidth="1"/>
    <col min="513" max="513" width="2.42578125" style="437" customWidth="1"/>
    <col min="514" max="514" width="48" style="437" customWidth="1"/>
    <col min="515" max="515" width="49.42578125" style="437" customWidth="1"/>
    <col min="516" max="767" width="11.42578125" style="437"/>
    <col min="768" max="768" width="3.28515625" style="437" customWidth="1"/>
    <col min="769" max="769" width="2.42578125" style="437" customWidth="1"/>
    <col min="770" max="770" width="48" style="437" customWidth="1"/>
    <col min="771" max="771" width="49.42578125" style="437" customWidth="1"/>
    <col min="772" max="1023" width="11.42578125" style="437"/>
    <col min="1024" max="1024" width="3.28515625" style="437" customWidth="1"/>
    <col min="1025" max="1025" width="2.42578125" style="437" customWidth="1"/>
    <col min="1026" max="1026" width="48" style="437" customWidth="1"/>
    <col min="1027" max="1027" width="49.42578125" style="437" customWidth="1"/>
    <col min="1028" max="1279" width="11.42578125" style="437"/>
    <col min="1280" max="1280" width="3.28515625" style="437" customWidth="1"/>
    <col min="1281" max="1281" width="2.42578125" style="437" customWidth="1"/>
    <col min="1282" max="1282" width="48" style="437" customWidth="1"/>
    <col min="1283" max="1283" width="49.42578125" style="437" customWidth="1"/>
    <col min="1284" max="1535" width="11.42578125" style="437"/>
    <col min="1536" max="1536" width="3.28515625" style="437" customWidth="1"/>
    <col min="1537" max="1537" width="2.42578125" style="437" customWidth="1"/>
    <col min="1538" max="1538" width="48" style="437" customWidth="1"/>
    <col min="1539" max="1539" width="49.42578125" style="437" customWidth="1"/>
    <col min="1540" max="1791" width="11.42578125" style="437"/>
    <col min="1792" max="1792" width="3.28515625" style="437" customWidth="1"/>
    <col min="1793" max="1793" width="2.42578125" style="437" customWidth="1"/>
    <col min="1794" max="1794" width="48" style="437" customWidth="1"/>
    <col min="1795" max="1795" width="49.42578125" style="437" customWidth="1"/>
    <col min="1796" max="2047" width="11.42578125" style="437"/>
    <col min="2048" max="2048" width="3.28515625" style="437" customWidth="1"/>
    <col min="2049" max="2049" width="2.42578125" style="437" customWidth="1"/>
    <col min="2050" max="2050" width="48" style="437" customWidth="1"/>
    <col min="2051" max="2051" width="49.42578125" style="437" customWidth="1"/>
    <col min="2052" max="2303" width="11.42578125" style="437"/>
    <col min="2304" max="2304" width="3.28515625" style="437" customWidth="1"/>
    <col min="2305" max="2305" width="2.42578125" style="437" customWidth="1"/>
    <col min="2306" max="2306" width="48" style="437" customWidth="1"/>
    <col min="2307" max="2307" width="49.42578125" style="437" customWidth="1"/>
    <col min="2308" max="2559" width="11.42578125" style="437"/>
    <col min="2560" max="2560" width="3.28515625" style="437" customWidth="1"/>
    <col min="2561" max="2561" width="2.42578125" style="437" customWidth="1"/>
    <col min="2562" max="2562" width="48" style="437" customWidth="1"/>
    <col min="2563" max="2563" width="49.42578125" style="437" customWidth="1"/>
    <col min="2564" max="2815" width="11.42578125" style="437"/>
    <col min="2816" max="2816" width="3.28515625" style="437" customWidth="1"/>
    <col min="2817" max="2817" width="2.42578125" style="437" customWidth="1"/>
    <col min="2818" max="2818" width="48" style="437" customWidth="1"/>
    <col min="2819" max="2819" width="49.42578125" style="437" customWidth="1"/>
    <col min="2820" max="3071" width="11.42578125" style="437"/>
    <col min="3072" max="3072" width="3.28515625" style="437" customWidth="1"/>
    <col min="3073" max="3073" width="2.42578125" style="437" customWidth="1"/>
    <col min="3074" max="3074" width="48" style="437" customWidth="1"/>
    <col min="3075" max="3075" width="49.42578125" style="437" customWidth="1"/>
    <col min="3076" max="3327" width="11.42578125" style="437"/>
    <col min="3328" max="3328" width="3.28515625" style="437" customWidth="1"/>
    <col min="3329" max="3329" width="2.42578125" style="437" customWidth="1"/>
    <col min="3330" max="3330" width="48" style="437" customWidth="1"/>
    <col min="3331" max="3331" width="49.42578125" style="437" customWidth="1"/>
    <col min="3332" max="3583" width="11.42578125" style="437"/>
    <col min="3584" max="3584" width="3.28515625" style="437" customWidth="1"/>
    <col min="3585" max="3585" width="2.42578125" style="437" customWidth="1"/>
    <col min="3586" max="3586" width="48" style="437" customWidth="1"/>
    <col min="3587" max="3587" width="49.42578125" style="437" customWidth="1"/>
    <col min="3588" max="3839" width="11.42578125" style="437"/>
    <col min="3840" max="3840" width="3.28515625" style="437" customWidth="1"/>
    <col min="3841" max="3841" width="2.42578125" style="437" customWidth="1"/>
    <col min="3842" max="3842" width="48" style="437" customWidth="1"/>
    <col min="3843" max="3843" width="49.42578125" style="437" customWidth="1"/>
    <col min="3844" max="4095" width="11.42578125" style="437"/>
    <col min="4096" max="4096" width="3.28515625" style="437" customWidth="1"/>
    <col min="4097" max="4097" width="2.42578125" style="437" customWidth="1"/>
    <col min="4098" max="4098" width="48" style="437" customWidth="1"/>
    <col min="4099" max="4099" width="49.42578125" style="437" customWidth="1"/>
    <col min="4100" max="4351" width="11.42578125" style="437"/>
    <col min="4352" max="4352" width="3.28515625" style="437" customWidth="1"/>
    <col min="4353" max="4353" width="2.42578125" style="437" customWidth="1"/>
    <col min="4354" max="4354" width="48" style="437" customWidth="1"/>
    <col min="4355" max="4355" width="49.42578125" style="437" customWidth="1"/>
    <col min="4356" max="4607" width="11.42578125" style="437"/>
    <col min="4608" max="4608" width="3.28515625" style="437" customWidth="1"/>
    <col min="4609" max="4609" width="2.42578125" style="437" customWidth="1"/>
    <col min="4610" max="4610" width="48" style="437" customWidth="1"/>
    <col min="4611" max="4611" width="49.42578125" style="437" customWidth="1"/>
    <col min="4612" max="4863" width="11.42578125" style="437"/>
    <col min="4864" max="4864" width="3.28515625" style="437" customWidth="1"/>
    <col min="4865" max="4865" width="2.42578125" style="437" customWidth="1"/>
    <col min="4866" max="4866" width="48" style="437" customWidth="1"/>
    <col min="4867" max="4867" width="49.42578125" style="437" customWidth="1"/>
    <col min="4868" max="5119" width="11.42578125" style="437"/>
    <col min="5120" max="5120" width="3.28515625" style="437" customWidth="1"/>
    <col min="5121" max="5121" width="2.42578125" style="437" customWidth="1"/>
    <col min="5122" max="5122" width="48" style="437" customWidth="1"/>
    <col min="5123" max="5123" width="49.42578125" style="437" customWidth="1"/>
    <col min="5124" max="5375" width="11.42578125" style="437"/>
    <col min="5376" max="5376" width="3.28515625" style="437" customWidth="1"/>
    <col min="5377" max="5377" width="2.42578125" style="437" customWidth="1"/>
    <col min="5378" max="5378" width="48" style="437" customWidth="1"/>
    <col min="5379" max="5379" width="49.42578125" style="437" customWidth="1"/>
    <col min="5380" max="5631" width="11.42578125" style="437"/>
    <col min="5632" max="5632" width="3.28515625" style="437" customWidth="1"/>
    <col min="5633" max="5633" width="2.42578125" style="437" customWidth="1"/>
    <col min="5634" max="5634" width="48" style="437" customWidth="1"/>
    <col min="5635" max="5635" width="49.42578125" style="437" customWidth="1"/>
    <col min="5636" max="5887" width="11.42578125" style="437"/>
    <col min="5888" max="5888" width="3.28515625" style="437" customWidth="1"/>
    <col min="5889" max="5889" width="2.42578125" style="437" customWidth="1"/>
    <col min="5890" max="5890" width="48" style="437" customWidth="1"/>
    <col min="5891" max="5891" width="49.42578125" style="437" customWidth="1"/>
    <col min="5892" max="6143" width="11.42578125" style="437"/>
    <col min="6144" max="6144" width="3.28515625" style="437" customWidth="1"/>
    <col min="6145" max="6145" width="2.42578125" style="437" customWidth="1"/>
    <col min="6146" max="6146" width="48" style="437" customWidth="1"/>
    <col min="6147" max="6147" width="49.42578125" style="437" customWidth="1"/>
    <col min="6148" max="6399" width="11.42578125" style="437"/>
    <col min="6400" max="6400" width="3.28515625" style="437" customWidth="1"/>
    <col min="6401" max="6401" width="2.42578125" style="437" customWidth="1"/>
    <col min="6402" max="6402" width="48" style="437" customWidth="1"/>
    <col min="6403" max="6403" width="49.42578125" style="437" customWidth="1"/>
    <col min="6404" max="6655" width="11.42578125" style="437"/>
    <col min="6656" max="6656" width="3.28515625" style="437" customWidth="1"/>
    <col min="6657" max="6657" width="2.42578125" style="437" customWidth="1"/>
    <col min="6658" max="6658" width="48" style="437" customWidth="1"/>
    <col min="6659" max="6659" width="49.42578125" style="437" customWidth="1"/>
    <col min="6660" max="6911" width="11.42578125" style="437"/>
    <col min="6912" max="6912" width="3.28515625" style="437" customWidth="1"/>
    <col min="6913" max="6913" width="2.42578125" style="437" customWidth="1"/>
    <col min="6914" max="6914" width="48" style="437" customWidth="1"/>
    <col min="6915" max="6915" width="49.42578125" style="437" customWidth="1"/>
    <col min="6916" max="7167" width="11.42578125" style="437"/>
    <col min="7168" max="7168" width="3.28515625" style="437" customWidth="1"/>
    <col min="7169" max="7169" width="2.42578125" style="437" customWidth="1"/>
    <col min="7170" max="7170" width="48" style="437" customWidth="1"/>
    <col min="7171" max="7171" width="49.42578125" style="437" customWidth="1"/>
    <col min="7172" max="7423" width="11.42578125" style="437"/>
    <col min="7424" max="7424" width="3.28515625" style="437" customWidth="1"/>
    <col min="7425" max="7425" width="2.42578125" style="437" customWidth="1"/>
    <col min="7426" max="7426" width="48" style="437" customWidth="1"/>
    <col min="7427" max="7427" width="49.42578125" style="437" customWidth="1"/>
    <col min="7428" max="7679" width="11.42578125" style="437"/>
    <col min="7680" max="7680" width="3.28515625" style="437" customWidth="1"/>
    <col min="7681" max="7681" width="2.42578125" style="437" customWidth="1"/>
    <col min="7682" max="7682" width="48" style="437" customWidth="1"/>
    <col min="7683" max="7683" width="49.42578125" style="437" customWidth="1"/>
    <col min="7684" max="7935" width="11.42578125" style="437"/>
    <col min="7936" max="7936" width="3.28515625" style="437" customWidth="1"/>
    <col min="7937" max="7937" width="2.42578125" style="437" customWidth="1"/>
    <col min="7938" max="7938" width="48" style="437" customWidth="1"/>
    <col min="7939" max="7939" width="49.42578125" style="437" customWidth="1"/>
    <col min="7940" max="8191" width="11.42578125" style="437"/>
    <col min="8192" max="8192" width="3.28515625" style="437" customWidth="1"/>
    <col min="8193" max="8193" width="2.42578125" style="437" customWidth="1"/>
    <col min="8194" max="8194" width="48" style="437" customWidth="1"/>
    <col min="8195" max="8195" width="49.42578125" style="437" customWidth="1"/>
    <col min="8196" max="8447" width="11.42578125" style="437"/>
    <col min="8448" max="8448" width="3.28515625" style="437" customWidth="1"/>
    <col min="8449" max="8449" width="2.42578125" style="437" customWidth="1"/>
    <col min="8450" max="8450" width="48" style="437" customWidth="1"/>
    <col min="8451" max="8451" width="49.42578125" style="437" customWidth="1"/>
    <col min="8452" max="8703" width="11.42578125" style="437"/>
    <col min="8704" max="8704" width="3.28515625" style="437" customWidth="1"/>
    <col min="8705" max="8705" width="2.42578125" style="437" customWidth="1"/>
    <col min="8706" max="8706" width="48" style="437" customWidth="1"/>
    <col min="8707" max="8707" width="49.42578125" style="437" customWidth="1"/>
    <col min="8708" max="8959" width="11.42578125" style="437"/>
    <col min="8960" max="8960" width="3.28515625" style="437" customWidth="1"/>
    <col min="8961" max="8961" width="2.42578125" style="437" customWidth="1"/>
    <col min="8962" max="8962" width="48" style="437" customWidth="1"/>
    <col min="8963" max="8963" width="49.42578125" style="437" customWidth="1"/>
    <col min="8964" max="9215" width="11.42578125" style="437"/>
    <col min="9216" max="9216" width="3.28515625" style="437" customWidth="1"/>
    <col min="9217" max="9217" width="2.42578125" style="437" customWidth="1"/>
    <col min="9218" max="9218" width="48" style="437" customWidth="1"/>
    <col min="9219" max="9219" width="49.42578125" style="437" customWidth="1"/>
    <col min="9220" max="9471" width="11.42578125" style="437"/>
    <col min="9472" max="9472" width="3.28515625" style="437" customWidth="1"/>
    <col min="9473" max="9473" width="2.42578125" style="437" customWidth="1"/>
    <col min="9474" max="9474" width="48" style="437" customWidth="1"/>
    <col min="9475" max="9475" width="49.42578125" style="437" customWidth="1"/>
    <col min="9476" max="9727" width="11.42578125" style="437"/>
    <col min="9728" max="9728" width="3.28515625" style="437" customWidth="1"/>
    <col min="9729" max="9729" width="2.42578125" style="437" customWidth="1"/>
    <col min="9730" max="9730" width="48" style="437" customWidth="1"/>
    <col min="9731" max="9731" width="49.42578125" style="437" customWidth="1"/>
    <col min="9732" max="9983" width="11.42578125" style="437"/>
    <col min="9984" max="9984" width="3.28515625" style="437" customWidth="1"/>
    <col min="9985" max="9985" width="2.42578125" style="437" customWidth="1"/>
    <col min="9986" max="9986" width="48" style="437" customWidth="1"/>
    <col min="9987" max="9987" width="49.42578125" style="437" customWidth="1"/>
    <col min="9988" max="10239" width="11.42578125" style="437"/>
    <col min="10240" max="10240" width="3.28515625" style="437" customWidth="1"/>
    <col min="10241" max="10241" width="2.42578125" style="437" customWidth="1"/>
    <col min="10242" max="10242" width="48" style="437" customWidth="1"/>
    <col min="10243" max="10243" width="49.42578125" style="437" customWidth="1"/>
    <col min="10244" max="10495" width="11.42578125" style="437"/>
    <col min="10496" max="10496" width="3.28515625" style="437" customWidth="1"/>
    <col min="10497" max="10497" width="2.42578125" style="437" customWidth="1"/>
    <col min="10498" max="10498" width="48" style="437" customWidth="1"/>
    <col min="10499" max="10499" width="49.42578125" style="437" customWidth="1"/>
    <col min="10500" max="10751" width="11.42578125" style="437"/>
    <col min="10752" max="10752" width="3.28515625" style="437" customWidth="1"/>
    <col min="10753" max="10753" width="2.42578125" style="437" customWidth="1"/>
    <col min="10754" max="10754" width="48" style="437" customWidth="1"/>
    <col min="10755" max="10755" width="49.42578125" style="437" customWidth="1"/>
    <col min="10756" max="11007" width="11.42578125" style="437"/>
    <col min="11008" max="11008" width="3.28515625" style="437" customWidth="1"/>
    <col min="11009" max="11009" width="2.42578125" style="437" customWidth="1"/>
    <col min="11010" max="11010" width="48" style="437" customWidth="1"/>
    <col min="11011" max="11011" width="49.42578125" style="437" customWidth="1"/>
    <col min="11012" max="11263" width="11.42578125" style="437"/>
    <col min="11264" max="11264" width="3.28515625" style="437" customWidth="1"/>
    <col min="11265" max="11265" width="2.42578125" style="437" customWidth="1"/>
    <col min="11266" max="11266" width="48" style="437" customWidth="1"/>
    <col min="11267" max="11267" width="49.42578125" style="437" customWidth="1"/>
    <col min="11268" max="11519" width="11.42578125" style="437"/>
    <col min="11520" max="11520" width="3.28515625" style="437" customWidth="1"/>
    <col min="11521" max="11521" width="2.42578125" style="437" customWidth="1"/>
    <col min="11522" max="11522" width="48" style="437" customWidth="1"/>
    <col min="11523" max="11523" width="49.42578125" style="437" customWidth="1"/>
    <col min="11524" max="11775" width="11.42578125" style="437"/>
    <col min="11776" max="11776" width="3.28515625" style="437" customWidth="1"/>
    <col min="11777" max="11777" width="2.42578125" style="437" customWidth="1"/>
    <col min="11778" max="11778" width="48" style="437" customWidth="1"/>
    <col min="11779" max="11779" width="49.42578125" style="437" customWidth="1"/>
    <col min="11780" max="12031" width="11.42578125" style="437"/>
    <col min="12032" max="12032" width="3.28515625" style="437" customWidth="1"/>
    <col min="12033" max="12033" width="2.42578125" style="437" customWidth="1"/>
    <col min="12034" max="12034" width="48" style="437" customWidth="1"/>
    <col min="12035" max="12035" width="49.42578125" style="437" customWidth="1"/>
    <col min="12036" max="12287" width="11.42578125" style="437"/>
    <col min="12288" max="12288" width="3.28515625" style="437" customWidth="1"/>
    <col min="12289" max="12289" width="2.42578125" style="437" customWidth="1"/>
    <col min="12290" max="12290" width="48" style="437" customWidth="1"/>
    <col min="12291" max="12291" width="49.42578125" style="437" customWidth="1"/>
    <col min="12292" max="12543" width="11.42578125" style="437"/>
    <col min="12544" max="12544" width="3.28515625" style="437" customWidth="1"/>
    <col min="12545" max="12545" width="2.42578125" style="437" customWidth="1"/>
    <col min="12546" max="12546" width="48" style="437" customWidth="1"/>
    <col min="12547" max="12547" width="49.42578125" style="437" customWidth="1"/>
    <col min="12548" max="12799" width="11.42578125" style="437"/>
    <col min="12800" max="12800" width="3.28515625" style="437" customWidth="1"/>
    <col min="12801" max="12801" width="2.42578125" style="437" customWidth="1"/>
    <col min="12802" max="12802" width="48" style="437" customWidth="1"/>
    <col min="12803" max="12803" width="49.42578125" style="437" customWidth="1"/>
    <col min="12804" max="13055" width="11.42578125" style="437"/>
    <col min="13056" max="13056" width="3.28515625" style="437" customWidth="1"/>
    <col min="13057" max="13057" width="2.42578125" style="437" customWidth="1"/>
    <col min="13058" max="13058" width="48" style="437" customWidth="1"/>
    <col min="13059" max="13059" width="49.42578125" style="437" customWidth="1"/>
    <col min="13060" max="13311" width="11.42578125" style="437"/>
    <col min="13312" max="13312" width="3.28515625" style="437" customWidth="1"/>
    <col min="13313" max="13313" width="2.42578125" style="437" customWidth="1"/>
    <col min="13314" max="13314" width="48" style="437" customWidth="1"/>
    <col min="13315" max="13315" width="49.42578125" style="437" customWidth="1"/>
    <col min="13316" max="13567" width="11.42578125" style="437"/>
    <col min="13568" max="13568" width="3.28515625" style="437" customWidth="1"/>
    <col min="13569" max="13569" width="2.42578125" style="437" customWidth="1"/>
    <col min="13570" max="13570" width="48" style="437" customWidth="1"/>
    <col min="13571" max="13571" width="49.42578125" style="437" customWidth="1"/>
    <col min="13572" max="13823" width="11.42578125" style="437"/>
    <col min="13824" max="13824" width="3.28515625" style="437" customWidth="1"/>
    <col min="13825" max="13825" width="2.42578125" style="437" customWidth="1"/>
    <col min="13826" max="13826" width="48" style="437" customWidth="1"/>
    <col min="13827" max="13827" width="49.42578125" style="437" customWidth="1"/>
    <col min="13828" max="14079" width="11.42578125" style="437"/>
    <col min="14080" max="14080" width="3.28515625" style="437" customWidth="1"/>
    <col min="14081" max="14081" width="2.42578125" style="437" customWidth="1"/>
    <col min="14082" max="14082" width="48" style="437" customWidth="1"/>
    <col min="14083" max="14083" width="49.42578125" style="437" customWidth="1"/>
    <col min="14084" max="14335" width="11.42578125" style="437"/>
    <col min="14336" max="14336" width="3.28515625" style="437" customWidth="1"/>
    <col min="14337" max="14337" width="2.42578125" style="437" customWidth="1"/>
    <col min="14338" max="14338" width="48" style="437" customWidth="1"/>
    <col min="14339" max="14339" width="49.42578125" style="437" customWidth="1"/>
    <col min="14340" max="14591" width="11.42578125" style="437"/>
    <col min="14592" max="14592" width="3.28515625" style="437" customWidth="1"/>
    <col min="14593" max="14593" width="2.42578125" style="437" customWidth="1"/>
    <col min="14594" max="14594" width="48" style="437" customWidth="1"/>
    <col min="14595" max="14595" width="49.42578125" style="437" customWidth="1"/>
    <col min="14596" max="14847" width="11.42578125" style="437"/>
    <col min="14848" max="14848" width="3.28515625" style="437" customWidth="1"/>
    <col min="14849" max="14849" width="2.42578125" style="437" customWidth="1"/>
    <col min="14850" max="14850" width="48" style="437" customWidth="1"/>
    <col min="14851" max="14851" width="49.42578125" style="437" customWidth="1"/>
    <col min="14852" max="15103" width="11.42578125" style="437"/>
    <col min="15104" max="15104" width="3.28515625" style="437" customWidth="1"/>
    <col min="15105" max="15105" width="2.42578125" style="437" customWidth="1"/>
    <col min="15106" max="15106" width="48" style="437" customWidth="1"/>
    <col min="15107" max="15107" width="49.42578125" style="437" customWidth="1"/>
    <col min="15108" max="15359" width="11.42578125" style="437"/>
    <col min="15360" max="15360" width="3.28515625" style="437" customWidth="1"/>
    <col min="15361" max="15361" width="2.42578125" style="437" customWidth="1"/>
    <col min="15362" max="15362" width="48" style="437" customWidth="1"/>
    <col min="15363" max="15363" width="49.42578125" style="437" customWidth="1"/>
    <col min="15364" max="15615" width="11.42578125" style="437"/>
    <col min="15616" max="15616" width="3.28515625" style="437" customWidth="1"/>
    <col min="15617" max="15617" width="2.42578125" style="437" customWidth="1"/>
    <col min="15618" max="15618" width="48" style="437" customWidth="1"/>
    <col min="15619" max="15619" width="49.42578125" style="437" customWidth="1"/>
    <col min="15620" max="15871" width="11.42578125" style="437"/>
    <col min="15872" max="15872" width="3.28515625" style="437" customWidth="1"/>
    <col min="15873" max="15873" width="2.42578125" style="437" customWidth="1"/>
    <col min="15874" max="15874" width="48" style="437" customWidth="1"/>
    <col min="15875" max="15875" width="49.42578125" style="437" customWidth="1"/>
    <col min="15876" max="16127" width="11.42578125" style="437"/>
    <col min="16128" max="16128" width="3.28515625" style="437" customWidth="1"/>
    <col min="16129" max="16129" width="2.42578125" style="437" customWidth="1"/>
    <col min="16130" max="16130" width="48" style="437" customWidth="1"/>
    <col min="16131" max="16131" width="49.42578125" style="437" customWidth="1"/>
    <col min="16132" max="16384" width="11.42578125" style="437"/>
  </cols>
  <sheetData>
    <row r="1" spans="1:6" ht="20.25">
      <c r="C1" s="2188">
        <v>43</v>
      </c>
    </row>
    <row r="12" spans="1:6" ht="12.75" customHeight="1">
      <c r="A12" s="459"/>
      <c r="B12" s="2405" t="s">
        <v>1310</v>
      </c>
      <c r="C12" s="2405"/>
      <c r="E12" s="459"/>
    </row>
    <row r="13" spans="1:6" ht="12.75" customHeight="1">
      <c r="A13" s="2471" t="s">
        <v>849</v>
      </c>
      <c r="B13" s="2471"/>
      <c r="C13" s="2471"/>
      <c r="D13" s="459"/>
      <c r="E13" s="459"/>
      <c r="F13" s="459"/>
    </row>
    <row r="14" spans="1:6" ht="14.25" customHeight="1" thickBot="1">
      <c r="A14" s="465"/>
      <c r="B14" s="465"/>
      <c r="C14" s="1159" t="s">
        <v>1332</v>
      </c>
      <c r="D14" s="465"/>
      <c r="E14" s="465"/>
      <c r="F14" s="466"/>
    </row>
    <row r="15" spans="1:6" ht="17.25" thickTop="1" thickBot="1">
      <c r="B15" s="467" t="s">
        <v>180</v>
      </c>
      <c r="C15" s="468" t="s">
        <v>850</v>
      </c>
      <c r="D15" s="469"/>
      <c r="E15" s="450"/>
    </row>
    <row r="16" spans="1:6" ht="19.5" customHeight="1" thickBot="1">
      <c r="B16" s="2204">
        <v>1990</v>
      </c>
      <c r="C16" s="2205">
        <v>61</v>
      </c>
      <c r="D16" s="469"/>
    </row>
    <row r="17" spans="2:7" ht="21" customHeight="1" thickBot="1">
      <c r="B17" s="2204">
        <v>1991</v>
      </c>
      <c r="C17" s="2205">
        <v>55</v>
      </c>
      <c r="D17" s="469"/>
      <c r="G17" s="2197"/>
    </row>
    <row r="18" spans="2:7" ht="18.75" customHeight="1" thickBot="1">
      <c r="B18" s="2204">
        <v>1992</v>
      </c>
      <c r="C18" s="2205">
        <v>106</v>
      </c>
      <c r="D18" s="469"/>
    </row>
    <row r="19" spans="2:7" ht="19.5" customHeight="1" thickBot="1">
      <c r="B19" s="2204">
        <v>1993</v>
      </c>
      <c r="C19" s="2205">
        <v>70</v>
      </c>
      <c r="D19" s="469"/>
    </row>
    <row r="20" spans="2:7" ht="20.25" customHeight="1" thickBot="1">
      <c r="B20" s="2204">
        <v>1994</v>
      </c>
      <c r="C20" s="2205">
        <v>61</v>
      </c>
      <c r="D20" s="469"/>
    </row>
    <row r="21" spans="2:7" ht="19.5" customHeight="1" thickBot="1">
      <c r="B21" s="2204">
        <v>1995</v>
      </c>
      <c r="C21" s="2205">
        <v>60</v>
      </c>
      <c r="D21" s="469"/>
    </row>
    <row r="22" spans="2:7" ht="23.1" customHeight="1" thickBot="1">
      <c r="B22" s="2204">
        <v>1996</v>
      </c>
      <c r="C22" s="2205">
        <v>82</v>
      </c>
      <c r="D22" s="469"/>
    </row>
    <row r="23" spans="2:7" ht="18.75" customHeight="1" thickBot="1">
      <c r="B23" s="2204">
        <v>1997</v>
      </c>
      <c r="C23" s="2205">
        <v>133</v>
      </c>
      <c r="D23" s="469"/>
    </row>
    <row r="24" spans="2:7" ht="23.1" customHeight="1" thickBot="1">
      <c r="B24" s="2204">
        <v>1998</v>
      </c>
      <c r="C24" s="2205">
        <v>247</v>
      </c>
    </row>
    <row r="25" spans="2:7" ht="23.1" customHeight="1" thickBot="1">
      <c r="B25" s="2204">
        <v>1999</v>
      </c>
      <c r="C25" s="2205">
        <v>251</v>
      </c>
    </row>
    <row r="26" spans="2:7" ht="23.1" customHeight="1" thickBot="1">
      <c r="B26" s="2204">
        <v>2000</v>
      </c>
      <c r="C26" s="2205">
        <v>198</v>
      </c>
    </row>
    <row r="27" spans="2:7" ht="23.1" customHeight="1" thickBot="1">
      <c r="B27" s="2204">
        <v>2001</v>
      </c>
      <c r="C27" s="2205">
        <v>194</v>
      </c>
    </row>
    <row r="28" spans="2:7" ht="23.1" customHeight="1" thickBot="1">
      <c r="B28" s="2204">
        <v>2002</v>
      </c>
      <c r="C28" s="2205">
        <v>134</v>
      </c>
    </row>
    <row r="29" spans="2:7" ht="23.1" customHeight="1" thickBot="1">
      <c r="B29" s="2204">
        <v>2003</v>
      </c>
      <c r="C29" s="2205">
        <v>81</v>
      </c>
    </row>
    <row r="30" spans="2:7" ht="23.1" customHeight="1" thickBot="1">
      <c r="B30" s="2204">
        <v>2004</v>
      </c>
      <c r="C30" s="2205">
        <v>90</v>
      </c>
    </row>
    <row r="31" spans="2:7" ht="23.1" customHeight="1" thickBot="1">
      <c r="B31" s="2204">
        <v>2005</v>
      </c>
      <c r="C31" s="2205">
        <v>132</v>
      </c>
    </row>
    <row r="32" spans="2:7" ht="23.1" customHeight="1" thickBot="1">
      <c r="B32" s="2204">
        <v>2006</v>
      </c>
      <c r="C32" s="2205">
        <v>106</v>
      </c>
    </row>
    <row r="33" spans="2:3" ht="23.1" customHeight="1" thickBot="1">
      <c r="B33" s="2204">
        <v>2007</v>
      </c>
      <c r="C33" s="2205">
        <v>63</v>
      </c>
    </row>
    <row r="34" spans="2:3" ht="23.1" customHeight="1" thickBot="1">
      <c r="B34" s="2206">
        <v>2008</v>
      </c>
      <c r="C34" s="2207">
        <v>50</v>
      </c>
    </row>
    <row r="35" spans="2:3" ht="23.1" customHeight="1" thickBot="1">
      <c r="B35" s="2206">
        <v>2009</v>
      </c>
      <c r="C35" s="2207">
        <v>46</v>
      </c>
    </row>
    <row r="36" spans="2:3" ht="23.1" customHeight="1" thickBot="1">
      <c r="B36" s="2206">
        <v>2010</v>
      </c>
      <c r="C36" s="2207">
        <v>81</v>
      </c>
    </row>
    <row r="37" spans="2:3" ht="23.1" customHeight="1" thickBot="1">
      <c r="B37" s="2206">
        <v>2011</v>
      </c>
      <c r="C37" s="2207">
        <v>39</v>
      </c>
    </row>
    <row r="38" spans="2:3" ht="23.1" customHeight="1" thickBot="1">
      <c r="B38" s="2206">
        <v>2012</v>
      </c>
      <c r="C38" s="2207">
        <v>53</v>
      </c>
    </row>
    <row r="39" spans="2:3" ht="23.1" customHeight="1" thickBot="1">
      <c r="B39" s="2208">
        <v>2013</v>
      </c>
      <c r="C39" s="2209">
        <v>50</v>
      </c>
    </row>
    <row r="40" spans="2:3" ht="21" customHeight="1" thickTop="1" thickBot="1">
      <c r="B40" s="2208">
        <v>2014</v>
      </c>
      <c r="C40" s="2209">
        <v>39</v>
      </c>
    </row>
    <row r="41" spans="2:3" ht="13.5" customHeight="1" thickTop="1">
      <c r="B41" s="470" t="s">
        <v>851</v>
      </c>
    </row>
  </sheetData>
  <mergeCells count="2">
    <mergeCell ref="A13:C13"/>
    <mergeCell ref="B12:C12"/>
  </mergeCells>
  <phoneticPr fontId="128" type="noConversion"/>
  <printOptions horizontalCentered="1" verticalCentered="1"/>
  <pageMargins left="0.22" right="0" top="0" bottom="2.0699999999999998" header="0.15748031496062992" footer="2.0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N32"/>
  <sheetViews>
    <sheetView view="pageLayout" topLeftCell="E1" workbookViewId="0">
      <selection activeCell="K33" sqref="A33:K360"/>
    </sheetView>
  </sheetViews>
  <sheetFormatPr baseColWidth="10" defaultColWidth="11.42578125" defaultRowHeight="12.75"/>
  <cols>
    <col min="1" max="1" width="22.42578125" style="437" customWidth="1"/>
    <col min="2" max="2" width="9.7109375" style="437" customWidth="1"/>
    <col min="3" max="3" width="15.85546875" style="437" customWidth="1"/>
    <col min="4" max="4" width="9.7109375" style="437" customWidth="1"/>
    <col min="5" max="5" width="15.7109375" style="437" customWidth="1"/>
    <col min="6" max="6" width="9.7109375" style="437" customWidth="1"/>
    <col min="7" max="7" width="16.7109375" style="437" customWidth="1"/>
    <col min="8" max="8" width="9.7109375" style="437" customWidth="1"/>
    <col min="9" max="9" width="16.42578125" style="437" customWidth="1"/>
    <col min="10" max="10" width="9.7109375" style="437" customWidth="1"/>
    <col min="11" max="11" width="17" style="437" customWidth="1"/>
    <col min="12" max="258" width="11.42578125" style="437"/>
    <col min="259" max="259" width="15.42578125" style="437" customWidth="1"/>
    <col min="260" max="260" width="9.7109375" style="437" customWidth="1"/>
    <col min="261" max="261" width="14.85546875" style="437" customWidth="1"/>
    <col min="262" max="262" width="11.42578125" style="437" customWidth="1"/>
    <col min="263" max="263" width="17" style="437" customWidth="1"/>
    <col min="264" max="264" width="11.140625" style="437" customWidth="1"/>
    <col min="265" max="265" width="14.42578125" style="437" customWidth="1"/>
    <col min="266" max="266" width="9.42578125" style="437" customWidth="1"/>
    <col min="267" max="267" width="15.85546875" style="437" customWidth="1"/>
    <col min="268" max="514" width="11.42578125" style="437"/>
    <col min="515" max="515" width="15.42578125" style="437" customWidth="1"/>
    <col min="516" max="516" width="9.7109375" style="437" customWidth="1"/>
    <col min="517" max="517" width="14.85546875" style="437" customWidth="1"/>
    <col min="518" max="518" width="11.42578125" style="437" customWidth="1"/>
    <col min="519" max="519" width="17" style="437" customWidth="1"/>
    <col min="520" max="520" width="11.140625" style="437" customWidth="1"/>
    <col min="521" max="521" width="14.42578125" style="437" customWidth="1"/>
    <col min="522" max="522" width="9.42578125" style="437" customWidth="1"/>
    <col min="523" max="523" width="15.85546875" style="437" customWidth="1"/>
    <col min="524" max="770" width="11.42578125" style="437"/>
    <col min="771" max="771" width="15.42578125" style="437" customWidth="1"/>
    <col min="772" max="772" width="9.7109375" style="437" customWidth="1"/>
    <col min="773" max="773" width="14.85546875" style="437" customWidth="1"/>
    <col min="774" max="774" width="11.42578125" style="437" customWidth="1"/>
    <col min="775" max="775" width="17" style="437" customWidth="1"/>
    <col min="776" max="776" width="11.140625" style="437" customWidth="1"/>
    <col min="777" max="777" width="14.42578125" style="437" customWidth="1"/>
    <col min="778" max="778" width="9.42578125" style="437" customWidth="1"/>
    <col min="779" max="779" width="15.85546875" style="437" customWidth="1"/>
    <col min="780" max="1026" width="11.42578125" style="437"/>
    <col min="1027" max="1027" width="15.42578125" style="437" customWidth="1"/>
    <col min="1028" max="1028" width="9.7109375" style="437" customWidth="1"/>
    <col min="1029" max="1029" width="14.85546875" style="437" customWidth="1"/>
    <col min="1030" max="1030" width="11.42578125" style="437" customWidth="1"/>
    <col min="1031" max="1031" width="17" style="437" customWidth="1"/>
    <col min="1032" max="1032" width="11.140625" style="437" customWidth="1"/>
    <col min="1033" max="1033" width="14.42578125" style="437" customWidth="1"/>
    <col min="1034" max="1034" width="9.42578125" style="437" customWidth="1"/>
    <col min="1035" max="1035" width="15.85546875" style="437" customWidth="1"/>
    <col min="1036" max="1282" width="11.42578125" style="437"/>
    <col min="1283" max="1283" width="15.42578125" style="437" customWidth="1"/>
    <col min="1284" max="1284" width="9.7109375" style="437" customWidth="1"/>
    <col min="1285" max="1285" width="14.85546875" style="437" customWidth="1"/>
    <col min="1286" max="1286" width="11.42578125" style="437" customWidth="1"/>
    <col min="1287" max="1287" width="17" style="437" customWidth="1"/>
    <col min="1288" max="1288" width="11.140625" style="437" customWidth="1"/>
    <col min="1289" max="1289" width="14.42578125" style="437" customWidth="1"/>
    <col min="1290" max="1290" width="9.42578125" style="437" customWidth="1"/>
    <col min="1291" max="1291" width="15.85546875" style="437" customWidth="1"/>
    <col min="1292" max="1538" width="11.42578125" style="437"/>
    <col min="1539" max="1539" width="15.42578125" style="437" customWidth="1"/>
    <col min="1540" max="1540" width="9.7109375" style="437" customWidth="1"/>
    <col min="1541" max="1541" width="14.85546875" style="437" customWidth="1"/>
    <col min="1542" max="1542" width="11.42578125" style="437" customWidth="1"/>
    <col min="1543" max="1543" width="17" style="437" customWidth="1"/>
    <col min="1544" max="1544" width="11.140625" style="437" customWidth="1"/>
    <col min="1545" max="1545" width="14.42578125" style="437" customWidth="1"/>
    <col min="1546" max="1546" width="9.42578125" style="437" customWidth="1"/>
    <col min="1547" max="1547" width="15.85546875" style="437" customWidth="1"/>
    <col min="1548" max="1794" width="11.42578125" style="437"/>
    <col min="1795" max="1795" width="15.42578125" style="437" customWidth="1"/>
    <col min="1796" max="1796" width="9.7109375" style="437" customWidth="1"/>
    <col min="1797" max="1797" width="14.85546875" style="437" customWidth="1"/>
    <col min="1798" max="1798" width="11.42578125" style="437" customWidth="1"/>
    <col min="1799" max="1799" width="17" style="437" customWidth="1"/>
    <col min="1800" max="1800" width="11.140625" style="437" customWidth="1"/>
    <col min="1801" max="1801" width="14.42578125" style="437" customWidth="1"/>
    <col min="1802" max="1802" width="9.42578125" style="437" customWidth="1"/>
    <col min="1803" max="1803" width="15.85546875" style="437" customWidth="1"/>
    <col min="1804" max="2050" width="11.42578125" style="437"/>
    <col min="2051" max="2051" width="15.42578125" style="437" customWidth="1"/>
    <col min="2052" max="2052" width="9.7109375" style="437" customWidth="1"/>
    <col min="2053" max="2053" width="14.85546875" style="437" customWidth="1"/>
    <col min="2054" max="2054" width="11.42578125" style="437" customWidth="1"/>
    <col min="2055" max="2055" width="17" style="437" customWidth="1"/>
    <col min="2056" max="2056" width="11.140625" style="437" customWidth="1"/>
    <col min="2057" max="2057" width="14.42578125" style="437" customWidth="1"/>
    <col min="2058" max="2058" width="9.42578125" style="437" customWidth="1"/>
    <col min="2059" max="2059" width="15.85546875" style="437" customWidth="1"/>
    <col min="2060" max="2306" width="11.42578125" style="437"/>
    <col min="2307" max="2307" width="15.42578125" style="437" customWidth="1"/>
    <col min="2308" max="2308" width="9.7109375" style="437" customWidth="1"/>
    <col min="2309" max="2309" width="14.85546875" style="437" customWidth="1"/>
    <col min="2310" max="2310" width="11.42578125" style="437" customWidth="1"/>
    <col min="2311" max="2311" width="17" style="437" customWidth="1"/>
    <col min="2312" max="2312" width="11.140625" style="437" customWidth="1"/>
    <col min="2313" max="2313" width="14.42578125" style="437" customWidth="1"/>
    <col min="2314" max="2314" width="9.42578125" style="437" customWidth="1"/>
    <col min="2315" max="2315" width="15.85546875" style="437" customWidth="1"/>
    <col min="2316" max="2562" width="11.42578125" style="437"/>
    <col min="2563" max="2563" width="15.42578125" style="437" customWidth="1"/>
    <col min="2564" max="2564" width="9.7109375" style="437" customWidth="1"/>
    <col min="2565" max="2565" width="14.85546875" style="437" customWidth="1"/>
    <col min="2566" max="2566" width="11.42578125" style="437" customWidth="1"/>
    <col min="2567" max="2567" width="17" style="437" customWidth="1"/>
    <col min="2568" max="2568" width="11.140625" style="437" customWidth="1"/>
    <col min="2569" max="2569" width="14.42578125" style="437" customWidth="1"/>
    <col min="2570" max="2570" width="9.42578125" style="437" customWidth="1"/>
    <col min="2571" max="2571" width="15.85546875" style="437" customWidth="1"/>
    <col min="2572" max="2818" width="11.42578125" style="437"/>
    <col min="2819" max="2819" width="15.42578125" style="437" customWidth="1"/>
    <col min="2820" max="2820" width="9.7109375" style="437" customWidth="1"/>
    <col min="2821" max="2821" width="14.85546875" style="437" customWidth="1"/>
    <col min="2822" max="2822" width="11.42578125" style="437" customWidth="1"/>
    <col min="2823" max="2823" width="17" style="437" customWidth="1"/>
    <col min="2824" max="2824" width="11.140625" style="437" customWidth="1"/>
    <col min="2825" max="2825" width="14.42578125" style="437" customWidth="1"/>
    <col min="2826" max="2826" width="9.42578125" style="437" customWidth="1"/>
    <col min="2827" max="2827" width="15.85546875" style="437" customWidth="1"/>
    <col min="2828" max="3074" width="11.42578125" style="437"/>
    <col min="3075" max="3075" width="15.42578125" style="437" customWidth="1"/>
    <col min="3076" max="3076" width="9.7109375" style="437" customWidth="1"/>
    <col min="3077" max="3077" width="14.85546875" style="437" customWidth="1"/>
    <col min="3078" max="3078" width="11.42578125" style="437" customWidth="1"/>
    <col min="3079" max="3079" width="17" style="437" customWidth="1"/>
    <col min="3080" max="3080" width="11.140625" style="437" customWidth="1"/>
    <col min="3081" max="3081" width="14.42578125" style="437" customWidth="1"/>
    <col min="3082" max="3082" width="9.42578125" style="437" customWidth="1"/>
    <col min="3083" max="3083" width="15.85546875" style="437" customWidth="1"/>
    <col min="3084" max="3330" width="11.42578125" style="437"/>
    <col min="3331" max="3331" width="15.42578125" style="437" customWidth="1"/>
    <col min="3332" max="3332" width="9.7109375" style="437" customWidth="1"/>
    <col min="3333" max="3333" width="14.85546875" style="437" customWidth="1"/>
    <col min="3334" max="3334" width="11.42578125" style="437" customWidth="1"/>
    <col min="3335" max="3335" width="17" style="437" customWidth="1"/>
    <col min="3336" max="3336" width="11.140625" style="437" customWidth="1"/>
    <col min="3337" max="3337" width="14.42578125" style="437" customWidth="1"/>
    <col min="3338" max="3338" width="9.42578125" style="437" customWidth="1"/>
    <col min="3339" max="3339" width="15.85546875" style="437" customWidth="1"/>
    <col min="3340" max="3586" width="11.42578125" style="437"/>
    <col min="3587" max="3587" width="15.42578125" style="437" customWidth="1"/>
    <col min="3588" max="3588" width="9.7109375" style="437" customWidth="1"/>
    <col min="3589" max="3589" width="14.85546875" style="437" customWidth="1"/>
    <col min="3590" max="3590" width="11.42578125" style="437" customWidth="1"/>
    <col min="3591" max="3591" width="17" style="437" customWidth="1"/>
    <col min="3592" max="3592" width="11.140625" style="437" customWidth="1"/>
    <col min="3593" max="3593" width="14.42578125" style="437" customWidth="1"/>
    <col min="3594" max="3594" width="9.42578125" style="437" customWidth="1"/>
    <col min="3595" max="3595" width="15.85546875" style="437" customWidth="1"/>
    <col min="3596" max="3842" width="11.42578125" style="437"/>
    <col min="3843" max="3843" width="15.42578125" style="437" customWidth="1"/>
    <col min="3844" max="3844" width="9.7109375" style="437" customWidth="1"/>
    <col min="3845" max="3845" width="14.85546875" style="437" customWidth="1"/>
    <col min="3846" max="3846" width="11.42578125" style="437" customWidth="1"/>
    <col min="3847" max="3847" width="17" style="437" customWidth="1"/>
    <col min="3848" max="3848" width="11.140625" style="437" customWidth="1"/>
    <col min="3849" max="3849" width="14.42578125" style="437" customWidth="1"/>
    <col min="3850" max="3850" width="9.42578125" style="437" customWidth="1"/>
    <col min="3851" max="3851" width="15.85546875" style="437" customWidth="1"/>
    <col min="3852" max="4098" width="11.42578125" style="437"/>
    <col min="4099" max="4099" width="15.42578125" style="437" customWidth="1"/>
    <col min="4100" max="4100" width="9.7109375" style="437" customWidth="1"/>
    <col min="4101" max="4101" width="14.85546875" style="437" customWidth="1"/>
    <col min="4102" max="4102" width="11.42578125" style="437" customWidth="1"/>
    <col min="4103" max="4103" width="17" style="437" customWidth="1"/>
    <col min="4104" max="4104" width="11.140625" style="437" customWidth="1"/>
    <col min="4105" max="4105" width="14.42578125" style="437" customWidth="1"/>
    <col min="4106" max="4106" width="9.42578125" style="437" customWidth="1"/>
    <col min="4107" max="4107" width="15.85546875" style="437" customWidth="1"/>
    <col min="4108" max="4354" width="11.42578125" style="437"/>
    <col min="4355" max="4355" width="15.42578125" style="437" customWidth="1"/>
    <col min="4356" max="4356" width="9.7109375" style="437" customWidth="1"/>
    <col min="4357" max="4357" width="14.85546875" style="437" customWidth="1"/>
    <col min="4358" max="4358" width="11.42578125" style="437" customWidth="1"/>
    <col min="4359" max="4359" width="17" style="437" customWidth="1"/>
    <col min="4360" max="4360" width="11.140625" style="437" customWidth="1"/>
    <col min="4361" max="4361" width="14.42578125" style="437" customWidth="1"/>
    <col min="4362" max="4362" width="9.42578125" style="437" customWidth="1"/>
    <col min="4363" max="4363" width="15.85546875" style="437" customWidth="1"/>
    <col min="4364" max="4610" width="11.42578125" style="437"/>
    <col min="4611" max="4611" width="15.42578125" style="437" customWidth="1"/>
    <col min="4612" max="4612" width="9.7109375" style="437" customWidth="1"/>
    <col min="4613" max="4613" width="14.85546875" style="437" customWidth="1"/>
    <col min="4614" max="4614" width="11.42578125" style="437" customWidth="1"/>
    <col min="4615" max="4615" width="17" style="437" customWidth="1"/>
    <col min="4616" max="4616" width="11.140625" style="437" customWidth="1"/>
    <col min="4617" max="4617" width="14.42578125" style="437" customWidth="1"/>
    <col min="4618" max="4618" width="9.42578125" style="437" customWidth="1"/>
    <col min="4619" max="4619" width="15.85546875" style="437" customWidth="1"/>
    <col min="4620" max="4866" width="11.42578125" style="437"/>
    <col min="4867" max="4867" width="15.42578125" style="437" customWidth="1"/>
    <col min="4868" max="4868" width="9.7109375" style="437" customWidth="1"/>
    <col min="4869" max="4869" width="14.85546875" style="437" customWidth="1"/>
    <col min="4870" max="4870" width="11.42578125" style="437" customWidth="1"/>
    <col min="4871" max="4871" width="17" style="437" customWidth="1"/>
    <col min="4872" max="4872" width="11.140625" style="437" customWidth="1"/>
    <col min="4873" max="4873" width="14.42578125" style="437" customWidth="1"/>
    <col min="4874" max="4874" width="9.42578125" style="437" customWidth="1"/>
    <col min="4875" max="4875" width="15.85546875" style="437" customWidth="1"/>
    <col min="4876" max="5122" width="11.42578125" style="437"/>
    <col min="5123" max="5123" width="15.42578125" style="437" customWidth="1"/>
    <col min="5124" max="5124" width="9.7109375" style="437" customWidth="1"/>
    <col min="5125" max="5125" width="14.85546875" style="437" customWidth="1"/>
    <col min="5126" max="5126" width="11.42578125" style="437" customWidth="1"/>
    <col min="5127" max="5127" width="17" style="437" customWidth="1"/>
    <col min="5128" max="5128" width="11.140625" style="437" customWidth="1"/>
    <col min="5129" max="5129" width="14.42578125" style="437" customWidth="1"/>
    <col min="5130" max="5130" width="9.42578125" style="437" customWidth="1"/>
    <col min="5131" max="5131" width="15.85546875" style="437" customWidth="1"/>
    <col min="5132" max="5378" width="11.42578125" style="437"/>
    <col min="5379" max="5379" width="15.42578125" style="437" customWidth="1"/>
    <col min="5380" max="5380" width="9.7109375" style="437" customWidth="1"/>
    <col min="5381" max="5381" width="14.85546875" style="437" customWidth="1"/>
    <col min="5382" max="5382" width="11.42578125" style="437" customWidth="1"/>
    <col min="5383" max="5383" width="17" style="437" customWidth="1"/>
    <col min="5384" max="5384" width="11.140625" style="437" customWidth="1"/>
    <col min="5385" max="5385" width="14.42578125" style="437" customWidth="1"/>
    <col min="5386" max="5386" width="9.42578125" style="437" customWidth="1"/>
    <col min="5387" max="5387" width="15.85546875" style="437" customWidth="1"/>
    <col min="5388" max="5634" width="11.42578125" style="437"/>
    <col min="5635" max="5635" width="15.42578125" style="437" customWidth="1"/>
    <col min="5636" max="5636" width="9.7109375" style="437" customWidth="1"/>
    <col min="5637" max="5637" width="14.85546875" style="437" customWidth="1"/>
    <col min="5638" max="5638" width="11.42578125" style="437" customWidth="1"/>
    <col min="5639" max="5639" width="17" style="437" customWidth="1"/>
    <col min="5640" max="5640" width="11.140625" style="437" customWidth="1"/>
    <col min="5641" max="5641" width="14.42578125" style="437" customWidth="1"/>
    <col min="5642" max="5642" width="9.42578125" style="437" customWidth="1"/>
    <col min="5643" max="5643" width="15.85546875" style="437" customWidth="1"/>
    <col min="5644" max="5890" width="11.42578125" style="437"/>
    <col min="5891" max="5891" width="15.42578125" style="437" customWidth="1"/>
    <col min="5892" max="5892" width="9.7109375" style="437" customWidth="1"/>
    <col min="5893" max="5893" width="14.85546875" style="437" customWidth="1"/>
    <col min="5894" max="5894" width="11.42578125" style="437" customWidth="1"/>
    <col min="5895" max="5895" width="17" style="437" customWidth="1"/>
    <col min="5896" max="5896" width="11.140625" style="437" customWidth="1"/>
    <col min="5897" max="5897" width="14.42578125" style="437" customWidth="1"/>
    <col min="5898" max="5898" width="9.42578125" style="437" customWidth="1"/>
    <col min="5899" max="5899" width="15.85546875" style="437" customWidth="1"/>
    <col min="5900" max="6146" width="11.42578125" style="437"/>
    <col min="6147" max="6147" width="15.42578125" style="437" customWidth="1"/>
    <col min="6148" max="6148" width="9.7109375" style="437" customWidth="1"/>
    <col min="6149" max="6149" width="14.85546875" style="437" customWidth="1"/>
    <col min="6150" max="6150" width="11.42578125" style="437" customWidth="1"/>
    <col min="6151" max="6151" width="17" style="437" customWidth="1"/>
    <col min="6152" max="6152" width="11.140625" style="437" customWidth="1"/>
    <col min="6153" max="6153" width="14.42578125" style="437" customWidth="1"/>
    <col min="6154" max="6154" width="9.42578125" style="437" customWidth="1"/>
    <col min="6155" max="6155" width="15.85546875" style="437" customWidth="1"/>
    <col min="6156" max="6402" width="11.42578125" style="437"/>
    <col min="6403" max="6403" width="15.42578125" style="437" customWidth="1"/>
    <col min="6404" max="6404" width="9.7109375" style="437" customWidth="1"/>
    <col min="6405" max="6405" width="14.85546875" style="437" customWidth="1"/>
    <col min="6406" max="6406" width="11.42578125" style="437" customWidth="1"/>
    <col min="6407" max="6407" width="17" style="437" customWidth="1"/>
    <col min="6408" max="6408" width="11.140625" style="437" customWidth="1"/>
    <col min="6409" max="6409" width="14.42578125" style="437" customWidth="1"/>
    <col min="6410" max="6410" width="9.42578125" style="437" customWidth="1"/>
    <col min="6411" max="6411" width="15.85546875" style="437" customWidth="1"/>
    <col min="6412" max="6658" width="11.42578125" style="437"/>
    <col min="6659" max="6659" width="15.42578125" style="437" customWidth="1"/>
    <col min="6660" max="6660" width="9.7109375" style="437" customWidth="1"/>
    <col min="6661" max="6661" width="14.85546875" style="437" customWidth="1"/>
    <col min="6662" max="6662" width="11.42578125" style="437" customWidth="1"/>
    <col min="6663" max="6663" width="17" style="437" customWidth="1"/>
    <col min="6664" max="6664" width="11.140625" style="437" customWidth="1"/>
    <col min="6665" max="6665" width="14.42578125" style="437" customWidth="1"/>
    <col min="6666" max="6666" width="9.42578125" style="437" customWidth="1"/>
    <col min="6667" max="6667" width="15.85546875" style="437" customWidth="1"/>
    <col min="6668" max="6914" width="11.42578125" style="437"/>
    <col min="6915" max="6915" width="15.42578125" style="437" customWidth="1"/>
    <col min="6916" max="6916" width="9.7109375" style="437" customWidth="1"/>
    <col min="6917" max="6917" width="14.85546875" style="437" customWidth="1"/>
    <col min="6918" max="6918" width="11.42578125" style="437" customWidth="1"/>
    <col min="6919" max="6919" width="17" style="437" customWidth="1"/>
    <col min="6920" max="6920" width="11.140625" style="437" customWidth="1"/>
    <col min="6921" max="6921" width="14.42578125" style="437" customWidth="1"/>
    <col min="6922" max="6922" width="9.42578125" style="437" customWidth="1"/>
    <col min="6923" max="6923" width="15.85546875" style="437" customWidth="1"/>
    <col min="6924" max="7170" width="11.42578125" style="437"/>
    <col min="7171" max="7171" width="15.42578125" style="437" customWidth="1"/>
    <col min="7172" max="7172" width="9.7109375" style="437" customWidth="1"/>
    <col min="7173" max="7173" width="14.85546875" style="437" customWidth="1"/>
    <col min="7174" max="7174" width="11.42578125" style="437" customWidth="1"/>
    <col min="7175" max="7175" width="17" style="437" customWidth="1"/>
    <col min="7176" max="7176" width="11.140625" style="437" customWidth="1"/>
    <col min="7177" max="7177" width="14.42578125" style="437" customWidth="1"/>
    <col min="7178" max="7178" width="9.42578125" style="437" customWidth="1"/>
    <col min="7179" max="7179" width="15.85546875" style="437" customWidth="1"/>
    <col min="7180" max="7426" width="11.42578125" style="437"/>
    <col min="7427" max="7427" width="15.42578125" style="437" customWidth="1"/>
    <col min="7428" max="7428" width="9.7109375" style="437" customWidth="1"/>
    <col min="7429" max="7429" width="14.85546875" style="437" customWidth="1"/>
    <col min="7430" max="7430" width="11.42578125" style="437" customWidth="1"/>
    <col min="7431" max="7431" width="17" style="437" customWidth="1"/>
    <col min="7432" max="7432" width="11.140625" style="437" customWidth="1"/>
    <col min="7433" max="7433" width="14.42578125" style="437" customWidth="1"/>
    <col min="7434" max="7434" width="9.42578125" style="437" customWidth="1"/>
    <col min="7435" max="7435" width="15.85546875" style="437" customWidth="1"/>
    <col min="7436" max="7682" width="11.42578125" style="437"/>
    <col min="7683" max="7683" width="15.42578125" style="437" customWidth="1"/>
    <col min="7684" max="7684" width="9.7109375" style="437" customWidth="1"/>
    <col min="7685" max="7685" width="14.85546875" style="437" customWidth="1"/>
    <col min="7686" max="7686" width="11.42578125" style="437" customWidth="1"/>
    <col min="7687" max="7687" width="17" style="437" customWidth="1"/>
    <col min="7688" max="7688" width="11.140625" style="437" customWidth="1"/>
    <col min="7689" max="7689" width="14.42578125" style="437" customWidth="1"/>
    <col min="7690" max="7690" width="9.42578125" style="437" customWidth="1"/>
    <col min="7691" max="7691" width="15.85546875" style="437" customWidth="1"/>
    <col min="7692" max="7938" width="11.42578125" style="437"/>
    <col min="7939" max="7939" width="15.42578125" style="437" customWidth="1"/>
    <col min="7940" max="7940" width="9.7109375" style="437" customWidth="1"/>
    <col min="7941" max="7941" width="14.85546875" style="437" customWidth="1"/>
    <col min="7942" max="7942" width="11.42578125" style="437" customWidth="1"/>
    <col min="7943" max="7943" width="17" style="437" customWidth="1"/>
    <col min="7944" max="7944" width="11.140625" style="437" customWidth="1"/>
    <col min="7945" max="7945" width="14.42578125" style="437" customWidth="1"/>
    <col min="7946" max="7946" width="9.42578125" style="437" customWidth="1"/>
    <col min="7947" max="7947" width="15.85546875" style="437" customWidth="1"/>
    <col min="7948" max="8194" width="11.42578125" style="437"/>
    <col min="8195" max="8195" width="15.42578125" style="437" customWidth="1"/>
    <col min="8196" max="8196" width="9.7109375" style="437" customWidth="1"/>
    <col min="8197" max="8197" width="14.85546875" style="437" customWidth="1"/>
    <col min="8198" max="8198" width="11.42578125" style="437" customWidth="1"/>
    <col min="8199" max="8199" width="17" style="437" customWidth="1"/>
    <col min="8200" max="8200" width="11.140625" style="437" customWidth="1"/>
    <col min="8201" max="8201" width="14.42578125" style="437" customWidth="1"/>
    <col min="8202" max="8202" width="9.42578125" style="437" customWidth="1"/>
    <col min="8203" max="8203" width="15.85546875" style="437" customWidth="1"/>
    <col min="8204" max="8450" width="11.42578125" style="437"/>
    <col min="8451" max="8451" width="15.42578125" style="437" customWidth="1"/>
    <col min="8452" max="8452" width="9.7109375" style="437" customWidth="1"/>
    <col min="8453" max="8453" width="14.85546875" style="437" customWidth="1"/>
    <col min="8454" max="8454" width="11.42578125" style="437" customWidth="1"/>
    <col min="8455" max="8455" width="17" style="437" customWidth="1"/>
    <col min="8456" max="8456" width="11.140625" style="437" customWidth="1"/>
    <col min="8457" max="8457" width="14.42578125" style="437" customWidth="1"/>
    <col min="8458" max="8458" width="9.42578125" style="437" customWidth="1"/>
    <col min="8459" max="8459" width="15.85546875" style="437" customWidth="1"/>
    <col min="8460" max="8706" width="11.42578125" style="437"/>
    <col min="8707" max="8707" width="15.42578125" style="437" customWidth="1"/>
    <col min="8708" max="8708" width="9.7109375" style="437" customWidth="1"/>
    <col min="8709" max="8709" width="14.85546875" style="437" customWidth="1"/>
    <col min="8710" max="8710" width="11.42578125" style="437" customWidth="1"/>
    <col min="8711" max="8711" width="17" style="437" customWidth="1"/>
    <col min="8712" max="8712" width="11.140625" style="437" customWidth="1"/>
    <col min="8713" max="8713" width="14.42578125" style="437" customWidth="1"/>
    <col min="8714" max="8714" width="9.42578125" style="437" customWidth="1"/>
    <col min="8715" max="8715" width="15.85546875" style="437" customWidth="1"/>
    <col min="8716" max="8962" width="11.42578125" style="437"/>
    <col min="8963" max="8963" width="15.42578125" style="437" customWidth="1"/>
    <col min="8964" max="8964" width="9.7109375" style="437" customWidth="1"/>
    <col min="8965" max="8965" width="14.85546875" style="437" customWidth="1"/>
    <col min="8966" max="8966" width="11.42578125" style="437" customWidth="1"/>
    <col min="8967" max="8967" width="17" style="437" customWidth="1"/>
    <col min="8968" max="8968" width="11.140625" style="437" customWidth="1"/>
    <col min="8969" max="8969" width="14.42578125" style="437" customWidth="1"/>
    <col min="8970" max="8970" width="9.42578125" style="437" customWidth="1"/>
    <col min="8971" max="8971" width="15.85546875" style="437" customWidth="1"/>
    <col min="8972" max="9218" width="11.42578125" style="437"/>
    <col min="9219" max="9219" width="15.42578125" style="437" customWidth="1"/>
    <col min="9220" max="9220" width="9.7109375" style="437" customWidth="1"/>
    <col min="9221" max="9221" width="14.85546875" style="437" customWidth="1"/>
    <col min="9222" max="9222" width="11.42578125" style="437" customWidth="1"/>
    <col min="9223" max="9223" width="17" style="437" customWidth="1"/>
    <col min="9224" max="9224" width="11.140625" style="437" customWidth="1"/>
    <col min="9225" max="9225" width="14.42578125" style="437" customWidth="1"/>
    <col min="9226" max="9226" width="9.42578125" style="437" customWidth="1"/>
    <col min="9227" max="9227" width="15.85546875" style="437" customWidth="1"/>
    <col min="9228" max="9474" width="11.42578125" style="437"/>
    <col min="9475" max="9475" width="15.42578125" style="437" customWidth="1"/>
    <col min="9476" max="9476" width="9.7109375" style="437" customWidth="1"/>
    <col min="9477" max="9477" width="14.85546875" style="437" customWidth="1"/>
    <col min="9478" max="9478" width="11.42578125" style="437" customWidth="1"/>
    <col min="9479" max="9479" width="17" style="437" customWidth="1"/>
    <col min="9480" max="9480" width="11.140625" style="437" customWidth="1"/>
    <col min="9481" max="9481" width="14.42578125" style="437" customWidth="1"/>
    <col min="9482" max="9482" width="9.42578125" style="437" customWidth="1"/>
    <col min="9483" max="9483" width="15.85546875" style="437" customWidth="1"/>
    <col min="9484" max="9730" width="11.42578125" style="437"/>
    <col min="9731" max="9731" width="15.42578125" style="437" customWidth="1"/>
    <col min="9732" max="9732" width="9.7109375" style="437" customWidth="1"/>
    <col min="9733" max="9733" width="14.85546875" style="437" customWidth="1"/>
    <col min="9734" max="9734" width="11.42578125" style="437" customWidth="1"/>
    <col min="9735" max="9735" width="17" style="437" customWidth="1"/>
    <col min="9736" max="9736" width="11.140625" style="437" customWidth="1"/>
    <col min="9737" max="9737" width="14.42578125" style="437" customWidth="1"/>
    <col min="9738" max="9738" width="9.42578125" style="437" customWidth="1"/>
    <col min="9739" max="9739" width="15.85546875" style="437" customWidth="1"/>
    <col min="9740" max="9986" width="11.42578125" style="437"/>
    <col min="9987" max="9987" width="15.42578125" style="437" customWidth="1"/>
    <col min="9988" max="9988" width="9.7109375" style="437" customWidth="1"/>
    <col min="9989" max="9989" width="14.85546875" style="437" customWidth="1"/>
    <col min="9990" max="9990" width="11.42578125" style="437" customWidth="1"/>
    <col min="9991" max="9991" width="17" style="437" customWidth="1"/>
    <col min="9992" max="9992" width="11.140625" style="437" customWidth="1"/>
    <col min="9993" max="9993" width="14.42578125" style="437" customWidth="1"/>
    <col min="9994" max="9994" width="9.42578125" style="437" customWidth="1"/>
    <col min="9995" max="9995" width="15.85546875" style="437" customWidth="1"/>
    <col min="9996" max="10242" width="11.42578125" style="437"/>
    <col min="10243" max="10243" width="15.42578125" style="437" customWidth="1"/>
    <col min="10244" max="10244" width="9.7109375" style="437" customWidth="1"/>
    <col min="10245" max="10245" width="14.85546875" style="437" customWidth="1"/>
    <col min="10246" max="10246" width="11.42578125" style="437" customWidth="1"/>
    <col min="10247" max="10247" width="17" style="437" customWidth="1"/>
    <col min="10248" max="10248" width="11.140625" style="437" customWidth="1"/>
    <col min="10249" max="10249" width="14.42578125" style="437" customWidth="1"/>
    <col min="10250" max="10250" width="9.42578125" style="437" customWidth="1"/>
    <col min="10251" max="10251" width="15.85546875" style="437" customWidth="1"/>
    <col min="10252" max="10498" width="11.42578125" style="437"/>
    <col min="10499" max="10499" width="15.42578125" style="437" customWidth="1"/>
    <col min="10500" max="10500" width="9.7109375" style="437" customWidth="1"/>
    <col min="10501" max="10501" width="14.85546875" style="437" customWidth="1"/>
    <col min="10502" max="10502" width="11.42578125" style="437" customWidth="1"/>
    <col min="10503" max="10503" width="17" style="437" customWidth="1"/>
    <col min="10504" max="10504" width="11.140625" style="437" customWidth="1"/>
    <col min="10505" max="10505" width="14.42578125" style="437" customWidth="1"/>
    <col min="10506" max="10506" width="9.42578125" style="437" customWidth="1"/>
    <col min="10507" max="10507" width="15.85546875" style="437" customWidth="1"/>
    <col min="10508" max="10754" width="11.42578125" style="437"/>
    <col min="10755" max="10755" width="15.42578125" style="437" customWidth="1"/>
    <col min="10756" max="10756" width="9.7109375" style="437" customWidth="1"/>
    <col min="10757" max="10757" width="14.85546875" style="437" customWidth="1"/>
    <col min="10758" max="10758" width="11.42578125" style="437" customWidth="1"/>
    <col min="10759" max="10759" width="17" style="437" customWidth="1"/>
    <col min="10760" max="10760" width="11.140625" style="437" customWidth="1"/>
    <col min="10761" max="10761" width="14.42578125" style="437" customWidth="1"/>
    <col min="10762" max="10762" width="9.42578125" style="437" customWidth="1"/>
    <col min="10763" max="10763" width="15.85546875" style="437" customWidth="1"/>
    <col min="10764" max="11010" width="11.42578125" style="437"/>
    <col min="11011" max="11011" width="15.42578125" style="437" customWidth="1"/>
    <col min="11012" max="11012" width="9.7109375" style="437" customWidth="1"/>
    <col min="11013" max="11013" width="14.85546875" style="437" customWidth="1"/>
    <col min="11014" max="11014" width="11.42578125" style="437" customWidth="1"/>
    <col min="11015" max="11015" width="17" style="437" customWidth="1"/>
    <col min="11016" max="11016" width="11.140625" style="437" customWidth="1"/>
    <col min="11017" max="11017" width="14.42578125" style="437" customWidth="1"/>
    <col min="11018" max="11018" width="9.42578125" style="437" customWidth="1"/>
    <col min="11019" max="11019" width="15.85546875" style="437" customWidth="1"/>
    <col min="11020" max="11266" width="11.42578125" style="437"/>
    <col min="11267" max="11267" width="15.42578125" style="437" customWidth="1"/>
    <col min="11268" max="11268" width="9.7109375" style="437" customWidth="1"/>
    <col min="11269" max="11269" width="14.85546875" style="437" customWidth="1"/>
    <col min="11270" max="11270" width="11.42578125" style="437" customWidth="1"/>
    <col min="11271" max="11271" width="17" style="437" customWidth="1"/>
    <col min="11272" max="11272" width="11.140625" style="437" customWidth="1"/>
    <col min="11273" max="11273" width="14.42578125" style="437" customWidth="1"/>
    <col min="11274" max="11274" width="9.42578125" style="437" customWidth="1"/>
    <col min="11275" max="11275" width="15.85546875" style="437" customWidth="1"/>
    <col min="11276" max="11522" width="11.42578125" style="437"/>
    <col min="11523" max="11523" width="15.42578125" style="437" customWidth="1"/>
    <col min="11524" max="11524" width="9.7109375" style="437" customWidth="1"/>
    <col min="11525" max="11525" width="14.85546875" style="437" customWidth="1"/>
    <col min="11526" max="11526" width="11.42578125" style="437" customWidth="1"/>
    <col min="11527" max="11527" width="17" style="437" customWidth="1"/>
    <col min="11528" max="11528" width="11.140625" style="437" customWidth="1"/>
    <col min="11529" max="11529" width="14.42578125" style="437" customWidth="1"/>
    <col min="11530" max="11530" width="9.42578125" style="437" customWidth="1"/>
    <col min="11531" max="11531" width="15.85546875" style="437" customWidth="1"/>
    <col min="11532" max="11778" width="11.42578125" style="437"/>
    <col min="11779" max="11779" width="15.42578125" style="437" customWidth="1"/>
    <col min="11780" max="11780" width="9.7109375" style="437" customWidth="1"/>
    <col min="11781" max="11781" width="14.85546875" style="437" customWidth="1"/>
    <col min="11782" max="11782" width="11.42578125" style="437" customWidth="1"/>
    <col min="11783" max="11783" width="17" style="437" customWidth="1"/>
    <col min="11784" max="11784" width="11.140625" style="437" customWidth="1"/>
    <col min="11785" max="11785" width="14.42578125" style="437" customWidth="1"/>
    <col min="11786" max="11786" width="9.42578125" style="437" customWidth="1"/>
    <col min="11787" max="11787" width="15.85546875" style="437" customWidth="1"/>
    <col min="11788" max="12034" width="11.42578125" style="437"/>
    <col min="12035" max="12035" width="15.42578125" style="437" customWidth="1"/>
    <col min="12036" max="12036" width="9.7109375" style="437" customWidth="1"/>
    <col min="12037" max="12037" width="14.85546875" style="437" customWidth="1"/>
    <col min="12038" max="12038" width="11.42578125" style="437" customWidth="1"/>
    <col min="12039" max="12039" width="17" style="437" customWidth="1"/>
    <col min="12040" max="12040" width="11.140625" style="437" customWidth="1"/>
    <col min="12041" max="12041" width="14.42578125" style="437" customWidth="1"/>
    <col min="12042" max="12042" width="9.42578125" style="437" customWidth="1"/>
    <col min="12043" max="12043" width="15.85546875" style="437" customWidth="1"/>
    <col min="12044" max="12290" width="11.42578125" style="437"/>
    <col min="12291" max="12291" width="15.42578125" style="437" customWidth="1"/>
    <col min="12292" max="12292" width="9.7109375" style="437" customWidth="1"/>
    <col min="12293" max="12293" width="14.85546875" style="437" customWidth="1"/>
    <col min="12294" max="12294" width="11.42578125" style="437" customWidth="1"/>
    <col min="12295" max="12295" width="17" style="437" customWidth="1"/>
    <col min="12296" max="12296" width="11.140625" style="437" customWidth="1"/>
    <col min="12297" max="12297" width="14.42578125" style="437" customWidth="1"/>
    <col min="12298" max="12298" width="9.42578125" style="437" customWidth="1"/>
    <col min="12299" max="12299" width="15.85546875" style="437" customWidth="1"/>
    <col min="12300" max="12546" width="11.42578125" style="437"/>
    <col min="12547" max="12547" width="15.42578125" style="437" customWidth="1"/>
    <col min="12548" max="12548" width="9.7109375" style="437" customWidth="1"/>
    <col min="12549" max="12549" width="14.85546875" style="437" customWidth="1"/>
    <col min="12550" max="12550" width="11.42578125" style="437" customWidth="1"/>
    <col min="12551" max="12551" width="17" style="437" customWidth="1"/>
    <col min="12552" max="12552" width="11.140625" style="437" customWidth="1"/>
    <col min="12553" max="12553" width="14.42578125" style="437" customWidth="1"/>
    <col min="12554" max="12554" width="9.42578125" style="437" customWidth="1"/>
    <col min="12555" max="12555" width="15.85546875" style="437" customWidth="1"/>
    <col min="12556" max="12802" width="11.42578125" style="437"/>
    <col min="12803" max="12803" width="15.42578125" style="437" customWidth="1"/>
    <col min="12804" max="12804" width="9.7109375" style="437" customWidth="1"/>
    <col min="12805" max="12805" width="14.85546875" style="437" customWidth="1"/>
    <col min="12806" max="12806" width="11.42578125" style="437" customWidth="1"/>
    <col min="12807" max="12807" width="17" style="437" customWidth="1"/>
    <col min="12808" max="12808" width="11.140625" style="437" customWidth="1"/>
    <col min="12809" max="12809" width="14.42578125" style="437" customWidth="1"/>
    <col min="12810" max="12810" width="9.42578125" style="437" customWidth="1"/>
    <col min="12811" max="12811" width="15.85546875" style="437" customWidth="1"/>
    <col min="12812" max="13058" width="11.42578125" style="437"/>
    <col min="13059" max="13059" width="15.42578125" style="437" customWidth="1"/>
    <col min="13060" max="13060" width="9.7109375" style="437" customWidth="1"/>
    <col min="13061" max="13061" width="14.85546875" style="437" customWidth="1"/>
    <col min="13062" max="13062" width="11.42578125" style="437" customWidth="1"/>
    <col min="13063" max="13063" width="17" style="437" customWidth="1"/>
    <col min="13064" max="13064" width="11.140625" style="437" customWidth="1"/>
    <col min="13065" max="13065" width="14.42578125" style="437" customWidth="1"/>
    <col min="13066" max="13066" width="9.42578125" style="437" customWidth="1"/>
    <col min="13067" max="13067" width="15.85546875" style="437" customWidth="1"/>
    <col min="13068" max="13314" width="11.42578125" style="437"/>
    <col min="13315" max="13315" width="15.42578125" style="437" customWidth="1"/>
    <col min="13316" max="13316" width="9.7109375" style="437" customWidth="1"/>
    <col min="13317" max="13317" width="14.85546875" style="437" customWidth="1"/>
    <col min="13318" max="13318" width="11.42578125" style="437" customWidth="1"/>
    <col min="13319" max="13319" width="17" style="437" customWidth="1"/>
    <col min="13320" max="13320" width="11.140625" style="437" customWidth="1"/>
    <col min="13321" max="13321" width="14.42578125" style="437" customWidth="1"/>
    <col min="13322" max="13322" width="9.42578125" style="437" customWidth="1"/>
    <col min="13323" max="13323" width="15.85546875" style="437" customWidth="1"/>
    <col min="13324" max="13570" width="11.42578125" style="437"/>
    <col min="13571" max="13571" width="15.42578125" style="437" customWidth="1"/>
    <col min="13572" max="13572" width="9.7109375" style="437" customWidth="1"/>
    <col min="13573" max="13573" width="14.85546875" style="437" customWidth="1"/>
    <col min="13574" max="13574" width="11.42578125" style="437" customWidth="1"/>
    <col min="13575" max="13575" width="17" style="437" customWidth="1"/>
    <col min="13576" max="13576" width="11.140625" style="437" customWidth="1"/>
    <col min="13577" max="13577" width="14.42578125" style="437" customWidth="1"/>
    <col min="13578" max="13578" width="9.42578125" style="437" customWidth="1"/>
    <col min="13579" max="13579" width="15.85546875" style="437" customWidth="1"/>
    <col min="13580" max="13826" width="11.42578125" style="437"/>
    <col min="13827" max="13827" width="15.42578125" style="437" customWidth="1"/>
    <col min="13828" max="13828" width="9.7109375" style="437" customWidth="1"/>
    <col min="13829" max="13829" width="14.85546875" style="437" customWidth="1"/>
    <col min="13830" max="13830" width="11.42578125" style="437" customWidth="1"/>
    <col min="13831" max="13831" width="17" style="437" customWidth="1"/>
    <col min="13832" max="13832" width="11.140625" style="437" customWidth="1"/>
    <col min="13833" max="13833" width="14.42578125" style="437" customWidth="1"/>
    <col min="13834" max="13834" width="9.42578125" style="437" customWidth="1"/>
    <col min="13835" max="13835" width="15.85546875" style="437" customWidth="1"/>
    <col min="13836" max="14082" width="11.42578125" style="437"/>
    <col min="14083" max="14083" width="15.42578125" style="437" customWidth="1"/>
    <col min="14084" max="14084" width="9.7109375" style="437" customWidth="1"/>
    <col min="14085" max="14085" width="14.85546875" style="437" customWidth="1"/>
    <col min="14086" max="14086" width="11.42578125" style="437" customWidth="1"/>
    <col min="14087" max="14087" width="17" style="437" customWidth="1"/>
    <col min="14088" max="14088" width="11.140625" style="437" customWidth="1"/>
    <col min="14089" max="14089" width="14.42578125" style="437" customWidth="1"/>
    <col min="14090" max="14090" width="9.42578125" style="437" customWidth="1"/>
    <col min="14091" max="14091" width="15.85546875" style="437" customWidth="1"/>
    <col min="14092" max="14338" width="11.42578125" style="437"/>
    <col min="14339" max="14339" width="15.42578125" style="437" customWidth="1"/>
    <col min="14340" max="14340" width="9.7109375" style="437" customWidth="1"/>
    <col min="14341" max="14341" width="14.85546875" style="437" customWidth="1"/>
    <col min="14342" max="14342" width="11.42578125" style="437" customWidth="1"/>
    <col min="14343" max="14343" width="17" style="437" customWidth="1"/>
    <col min="14344" max="14344" width="11.140625" style="437" customWidth="1"/>
    <col min="14345" max="14345" width="14.42578125" style="437" customWidth="1"/>
    <col min="14346" max="14346" width="9.42578125" style="437" customWidth="1"/>
    <col min="14347" max="14347" width="15.85546875" style="437" customWidth="1"/>
    <col min="14348" max="14594" width="11.42578125" style="437"/>
    <col min="14595" max="14595" width="15.42578125" style="437" customWidth="1"/>
    <col min="14596" max="14596" width="9.7109375" style="437" customWidth="1"/>
    <col min="14597" max="14597" width="14.85546875" style="437" customWidth="1"/>
    <col min="14598" max="14598" width="11.42578125" style="437" customWidth="1"/>
    <col min="14599" max="14599" width="17" style="437" customWidth="1"/>
    <col min="14600" max="14600" width="11.140625" style="437" customWidth="1"/>
    <col min="14601" max="14601" width="14.42578125" style="437" customWidth="1"/>
    <col min="14602" max="14602" width="9.42578125" style="437" customWidth="1"/>
    <col min="14603" max="14603" width="15.85546875" style="437" customWidth="1"/>
    <col min="14604" max="14850" width="11.42578125" style="437"/>
    <col min="14851" max="14851" width="15.42578125" style="437" customWidth="1"/>
    <col min="14852" max="14852" width="9.7109375" style="437" customWidth="1"/>
    <col min="14853" max="14853" width="14.85546875" style="437" customWidth="1"/>
    <col min="14854" max="14854" width="11.42578125" style="437" customWidth="1"/>
    <col min="14855" max="14855" width="17" style="437" customWidth="1"/>
    <col min="14856" max="14856" width="11.140625" style="437" customWidth="1"/>
    <col min="14857" max="14857" width="14.42578125" style="437" customWidth="1"/>
    <col min="14858" max="14858" width="9.42578125" style="437" customWidth="1"/>
    <col min="14859" max="14859" width="15.85546875" style="437" customWidth="1"/>
    <col min="14860" max="15106" width="11.42578125" style="437"/>
    <col min="15107" max="15107" width="15.42578125" style="437" customWidth="1"/>
    <col min="15108" max="15108" width="9.7109375" style="437" customWidth="1"/>
    <col min="15109" max="15109" width="14.85546875" style="437" customWidth="1"/>
    <col min="15110" max="15110" width="11.42578125" style="437" customWidth="1"/>
    <col min="15111" max="15111" width="17" style="437" customWidth="1"/>
    <col min="15112" max="15112" width="11.140625" style="437" customWidth="1"/>
    <col min="15113" max="15113" width="14.42578125" style="437" customWidth="1"/>
    <col min="15114" max="15114" width="9.42578125" style="437" customWidth="1"/>
    <col min="15115" max="15115" width="15.85546875" style="437" customWidth="1"/>
    <col min="15116" max="15362" width="11.42578125" style="437"/>
    <col min="15363" max="15363" width="15.42578125" style="437" customWidth="1"/>
    <col min="15364" max="15364" width="9.7109375" style="437" customWidth="1"/>
    <col min="15365" max="15365" width="14.85546875" style="437" customWidth="1"/>
    <col min="15366" max="15366" width="11.42578125" style="437" customWidth="1"/>
    <col min="15367" max="15367" width="17" style="437" customWidth="1"/>
    <col min="15368" max="15368" width="11.140625" style="437" customWidth="1"/>
    <col min="15369" max="15369" width="14.42578125" style="437" customWidth="1"/>
    <col min="15370" max="15370" width="9.42578125" style="437" customWidth="1"/>
    <col min="15371" max="15371" width="15.85546875" style="437" customWidth="1"/>
    <col min="15372" max="15618" width="11.42578125" style="437"/>
    <col min="15619" max="15619" width="15.42578125" style="437" customWidth="1"/>
    <col min="15620" max="15620" width="9.7109375" style="437" customWidth="1"/>
    <col min="15621" max="15621" width="14.85546875" style="437" customWidth="1"/>
    <col min="15622" max="15622" width="11.42578125" style="437" customWidth="1"/>
    <col min="15623" max="15623" width="17" style="437" customWidth="1"/>
    <col min="15624" max="15624" width="11.140625" style="437" customWidth="1"/>
    <col min="15625" max="15625" width="14.42578125" style="437" customWidth="1"/>
    <col min="15626" max="15626" width="9.42578125" style="437" customWidth="1"/>
    <col min="15627" max="15627" width="15.85546875" style="437" customWidth="1"/>
    <col min="15628" max="15874" width="11.42578125" style="437"/>
    <col min="15875" max="15875" width="15.42578125" style="437" customWidth="1"/>
    <col min="15876" max="15876" width="9.7109375" style="437" customWidth="1"/>
    <col min="15877" max="15877" width="14.85546875" style="437" customWidth="1"/>
    <col min="15878" max="15878" width="11.42578125" style="437" customWidth="1"/>
    <col min="15879" max="15879" width="17" style="437" customWidth="1"/>
    <col min="15880" max="15880" width="11.140625" style="437" customWidth="1"/>
    <col min="15881" max="15881" width="14.42578125" style="437" customWidth="1"/>
    <col min="15882" max="15882" width="9.42578125" style="437" customWidth="1"/>
    <col min="15883" max="15883" width="15.85546875" style="437" customWidth="1"/>
    <col min="15884" max="16130" width="11.42578125" style="437"/>
    <col min="16131" max="16131" width="15.42578125" style="437" customWidth="1"/>
    <col min="16132" max="16132" width="9.7109375" style="437" customWidth="1"/>
    <col min="16133" max="16133" width="14.85546875" style="437" customWidth="1"/>
    <col min="16134" max="16134" width="11.42578125" style="437" customWidth="1"/>
    <col min="16135" max="16135" width="17" style="437" customWidth="1"/>
    <col min="16136" max="16136" width="11.140625" style="437" customWidth="1"/>
    <col min="16137" max="16137" width="14.42578125" style="437" customWidth="1"/>
    <col min="16138" max="16138" width="9.42578125" style="437" customWidth="1"/>
    <col min="16139" max="16139" width="15.85546875" style="437" customWidth="1"/>
    <col min="16140" max="16384" width="11.42578125" style="437"/>
  </cols>
  <sheetData>
    <row r="1" spans="1:13" ht="23.25">
      <c r="A1" s="2203">
        <v>40</v>
      </c>
    </row>
    <row r="5" spans="1:13" ht="15.75">
      <c r="A5" s="459"/>
      <c r="B5" s="459"/>
      <c r="C5" s="459"/>
      <c r="D5" s="459"/>
      <c r="E5" s="459"/>
      <c r="F5" s="459"/>
      <c r="G5" s="459"/>
      <c r="H5" s="459"/>
      <c r="I5" s="459"/>
    </row>
    <row r="6" spans="1:13" ht="15.75">
      <c r="A6" s="2449" t="s">
        <v>838</v>
      </c>
      <c r="B6" s="2449"/>
      <c r="C6" s="2449"/>
      <c r="D6" s="2449"/>
      <c r="E6" s="2449"/>
      <c r="F6" s="2449"/>
      <c r="G6" s="2449"/>
      <c r="H6" s="2449"/>
      <c r="I6" s="2449"/>
      <c r="J6" s="2449"/>
      <c r="K6" s="2449"/>
    </row>
    <row r="8" spans="1:13" ht="15" thickBot="1">
      <c r="E8" s="451"/>
      <c r="F8" s="451"/>
      <c r="G8" s="451"/>
      <c r="I8" s="451"/>
      <c r="K8" s="477" t="s">
        <v>1331</v>
      </c>
    </row>
    <row r="9" spans="1:13" ht="16.5" customHeight="1" thickTop="1" thickBot="1">
      <c r="A9" s="2583" t="s">
        <v>839</v>
      </c>
      <c r="B9" s="2581" t="s">
        <v>834</v>
      </c>
      <c r="C9" s="2582"/>
      <c r="D9" s="2586" t="s">
        <v>835</v>
      </c>
      <c r="E9" s="2587"/>
      <c r="F9" s="2581" t="s">
        <v>836</v>
      </c>
      <c r="G9" s="2582"/>
      <c r="H9" s="2588" t="s">
        <v>854</v>
      </c>
      <c r="I9" s="2582"/>
      <c r="J9" s="2588" t="s">
        <v>1330</v>
      </c>
      <c r="K9" s="2582"/>
    </row>
    <row r="10" spans="1:13">
      <c r="A10" s="2584"/>
      <c r="B10" s="460" t="s">
        <v>694</v>
      </c>
      <c r="C10" s="1155" t="s">
        <v>694</v>
      </c>
      <c r="D10" s="460" t="s">
        <v>694</v>
      </c>
      <c r="E10" s="1155" t="s">
        <v>694</v>
      </c>
      <c r="F10" s="460" t="s">
        <v>694</v>
      </c>
      <c r="G10" s="1155" t="s">
        <v>694</v>
      </c>
      <c r="H10" s="460" t="s">
        <v>694</v>
      </c>
      <c r="I10" s="1155" t="s">
        <v>694</v>
      </c>
      <c r="J10" s="460" t="s">
        <v>694</v>
      </c>
      <c r="K10" s="1155" t="s">
        <v>694</v>
      </c>
    </row>
    <row r="11" spans="1:13" ht="13.5" thickBot="1">
      <c r="A11" s="2585"/>
      <c r="B11" s="461" t="s">
        <v>840</v>
      </c>
      <c r="C11" s="1156" t="s">
        <v>841</v>
      </c>
      <c r="D11" s="461" t="s">
        <v>840</v>
      </c>
      <c r="E11" s="1156" t="s">
        <v>841</v>
      </c>
      <c r="F11" s="461" t="s">
        <v>840</v>
      </c>
      <c r="G11" s="1156" t="s">
        <v>841</v>
      </c>
      <c r="H11" s="461" t="s">
        <v>840</v>
      </c>
      <c r="I11" s="1156" t="s">
        <v>841</v>
      </c>
      <c r="J11" s="461" t="s">
        <v>840</v>
      </c>
      <c r="K11" s="1156" t="s">
        <v>841</v>
      </c>
    </row>
    <row r="12" spans="1:13" ht="25.5" customHeight="1">
      <c r="A12" s="2056" t="s">
        <v>842</v>
      </c>
      <c r="B12" s="1152">
        <v>4105</v>
      </c>
      <c r="C12" s="1149">
        <v>51</v>
      </c>
      <c r="D12" s="1152">
        <v>3787</v>
      </c>
      <c r="E12" s="1149">
        <v>49</v>
      </c>
      <c r="F12" s="1152">
        <v>3626</v>
      </c>
      <c r="G12" s="1149">
        <v>46</v>
      </c>
      <c r="H12" s="1152">
        <v>3321</v>
      </c>
      <c r="I12" s="1149">
        <v>44</v>
      </c>
      <c r="J12" s="1152">
        <v>3310</v>
      </c>
      <c r="K12" s="1149">
        <v>43</v>
      </c>
    </row>
    <row r="13" spans="1:13" ht="24.75" customHeight="1">
      <c r="A13" s="2057" t="s">
        <v>843</v>
      </c>
      <c r="B13" s="1153">
        <v>529</v>
      </c>
      <c r="C13" s="1150">
        <v>8</v>
      </c>
      <c r="D13" s="1153">
        <v>544</v>
      </c>
      <c r="E13" s="1150">
        <v>9</v>
      </c>
      <c r="F13" s="1153">
        <v>501</v>
      </c>
      <c r="G13" s="1150">
        <v>7</v>
      </c>
      <c r="H13" s="1153">
        <v>473</v>
      </c>
      <c r="I13" s="1150">
        <v>7</v>
      </c>
      <c r="J13" s="1153">
        <v>456</v>
      </c>
      <c r="K13" s="1150">
        <v>8</v>
      </c>
      <c r="M13" s="710"/>
    </row>
    <row r="14" spans="1:13" ht="23.25" customHeight="1">
      <c r="A14" s="2057" t="s">
        <v>844</v>
      </c>
      <c r="B14" s="1153">
        <v>779</v>
      </c>
      <c r="C14" s="1150">
        <v>10</v>
      </c>
      <c r="D14" s="1153">
        <v>604</v>
      </c>
      <c r="E14" s="1150">
        <v>10</v>
      </c>
      <c r="F14" s="1153">
        <v>685</v>
      </c>
      <c r="G14" s="1150">
        <v>9</v>
      </c>
      <c r="H14" s="1153">
        <v>640</v>
      </c>
      <c r="I14" s="1150">
        <v>9</v>
      </c>
      <c r="J14" s="1153">
        <v>793</v>
      </c>
      <c r="K14" s="1150">
        <v>10</v>
      </c>
    </row>
    <row r="15" spans="1:13" ht="24.75" customHeight="1">
      <c r="A15" s="2057" t="s">
        <v>845</v>
      </c>
      <c r="B15" s="1153">
        <v>468</v>
      </c>
      <c r="C15" s="1150">
        <v>8</v>
      </c>
      <c r="D15" s="1153">
        <v>489</v>
      </c>
      <c r="E15" s="1150">
        <v>8</v>
      </c>
      <c r="F15" s="1153">
        <v>408</v>
      </c>
      <c r="G15" s="1150">
        <v>8</v>
      </c>
      <c r="H15" s="1153">
        <v>408</v>
      </c>
      <c r="I15" s="1150">
        <v>8</v>
      </c>
      <c r="J15" s="1153">
        <v>427</v>
      </c>
      <c r="K15" s="1150">
        <v>8</v>
      </c>
    </row>
    <row r="16" spans="1:13" ht="26.25" customHeight="1">
      <c r="A16" s="2057" t="s">
        <v>846</v>
      </c>
      <c r="B16" s="1153">
        <v>1291</v>
      </c>
      <c r="C16" s="1150">
        <v>14</v>
      </c>
      <c r="D16" s="1153">
        <v>1228</v>
      </c>
      <c r="E16" s="1150">
        <v>14</v>
      </c>
      <c r="F16" s="1153">
        <v>1338</v>
      </c>
      <c r="G16" s="1150">
        <v>14</v>
      </c>
      <c r="H16" s="1153">
        <v>1379</v>
      </c>
      <c r="I16" s="1150">
        <v>14</v>
      </c>
      <c r="J16" s="1153">
        <v>1200</v>
      </c>
      <c r="K16" s="1150">
        <v>14</v>
      </c>
    </row>
    <row r="17" spans="1:14" ht="24" customHeight="1">
      <c r="A17" s="2057" t="s">
        <v>1149</v>
      </c>
      <c r="B17" s="1153">
        <v>1174</v>
      </c>
      <c r="C17" s="1150">
        <v>16</v>
      </c>
      <c r="D17" s="1153">
        <v>929</v>
      </c>
      <c r="E17" s="1150">
        <v>15</v>
      </c>
      <c r="F17" s="1153">
        <v>1152</v>
      </c>
      <c r="G17" s="1150">
        <v>15</v>
      </c>
      <c r="H17" s="1153">
        <v>1152</v>
      </c>
      <c r="I17" s="1150">
        <v>14</v>
      </c>
      <c r="J17" s="1153">
        <v>981</v>
      </c>
      <c r="K17" s="1150">
        <v>15</v>
      </c>
    </row>
    <row r="18" spans="1:14" ht="22.5" customHeight="1" thickBot="1">
      <c r="A18" s="2058" t="s">
        <v>848</v>
      </c>
      <c r="B18" s="1154">
        <v>618</v>
      </c>
      <c r="C18" s="1151">
        <v>9</v>
      </c>
      <c r="D18" s="1154">
        <v>529</v>
      </c>
      <c r="E18" s="1151">
        <v>9</v>
      </c>
      <c r="F18" s="1154">
        <v>453</v>
      </c>
      <c r="G18" s="1151">
        <v>7</v>
      </c>
      <c r="H18" s="1154">
        <v>370</v>
      </c>
      <c r="I18" s="1151">
        <v>7</v>
      </c>
      <c r="J18" s="1154">
        <v>360</v>
      </c>
      <c r="K18" s="1151">
        <v>7</v>
      </c>
    </row>
    <row r="19" spans="1:14" ht="24" customHeight="1" thickTop="1" thickBot="1">
      <c r="A19" s="2059" t="s">
        <v>450</v>
      </c>
      <c r="B19" s="1534">
        <f t="shared" ref="B19:K19" si="0">SUM(B12:B18)</f>
        <v>8964</v>
      </c>
      <c r="C19" s="1535">
        <f t="shared" si="0"/>
        <v>116</v>
      </c>
      <c r="D19" s="1534">
        <f t="shared" si="0"/>
        <v>8110</v>
      </c>
      <c r="E19" s="1535">
        <f t="shared" si="0"/>
        <v>114</v>
      </c>
      <c r="F19" s="1534">
        <f t="shared" si="0"/>
        <v>8163</v>
      </c>
      <c r="G19" s="1535">
        <f t="shared" si="0"/>
        <v>106</v>
      </c>
      <c r="H19" s="1534">
        <f t="shared" si="0"/>
        <v>7743</v>
      </c>
      <c r="I19" s="1535">
        <f t="shared" si="0"/>
        <v>103</v>
      </c>
      <c r="J19" s="1534">
        <f t="shared" si="0"/>
        <v>7527</v>
      </c>
      <c r="K19" s="1536">
        <f t="shared" si="0"/>
        <v>105</v>
      </c>
      <c r="L19" s="1157"/>
      <c r="N19" s="748"/>
    </row>
    <row r="20" spans="1:14" ht="19.5" customHeight="1" thickTop="1">
      <c r="A20" s="462" t="s">
        <v>792</v>
      </c>
    </row>
    <row r="21" spans="1:14" ht="19.5" customHeight="1">
      <c r="A21" s="1158"/>
    </row>
    <row r="22" spans="1:14" ht="19.5" customHeight="1">
      <c r="A22" s="1158"/>
    </row>
    <row r="23" spans="1:14" ht="19.5" customHeight="1">
      <c r="A23" s="1158"/>
      <c r="J23" s="1219"/>
    </row>
    <row r="24" spans="1:14" ht="19.5" customHeight="1">
      <c r="A24" s="1158"/>
    </row>
    <row r="25" spans="1:14" ht="19.5" customHeight="1">
      <c r="A25" s="1158"/>
    </row>
    <row r="26" spans="1:14" ht="19.5" customHeight="1">
      <c r="A26" s="1158"/>
    </row>
    <row r="27" spans="1:14" ht="19.5" customHeight="1">
      <c r="A27" s="1158"/>
    </row>
    <row r="28" spans="1:14" ht="19.5" customHeight="1">
      <c r="A28" s="1158"/>
    </row>
    <row r="29" spans="1:14">
      <c r="A29" s="463"/>
    </row>
    <row r="32" spans="1:14" ht="21" customHeight="1">
      <c r="A32" s="2580"/>
      <c r="B32" s="2580"/>
      <c r="C32" s="2580"/>
      <c r="D32" s="2580"/>
      <c r="E32" s="2580"/>
      <c r="F32" s="2580"/>
      <c r="G32" s="2580"/>
      <c r="H32" s="2580"/>
      <c r="I32" s="2580"/>
      <c r="J32" s="2580"/>
      <c r="K32" s="464"/>
    </row>
  </sheetData>
  <mergeCells count="8">
    <mergeCell ref="A32:J32"/>
    <mergeCell ref="F9:G9"/>
    <mergeCell ref="A6:K6"/>
    <mergeCell ref="A9:A11"/>
    <mergeCell ref="B9:C9"/>
    <mergeCell ref="D9:E9"/>
    <mergeCell ref="H9:I9"/>
    <mergeCell ref="J9:K9"/>
  </mergeCells>
  <phoneticPr fontId="128" type="noConversion"/>
  <printOptions horizontalCentered="1" verticalCentered="1"/>
  <pageMargins left="0" right="0" top="0.17" bottom="0.77" header="0.17" footer="0.77"/>
  <pageSetup paperSize="9" scale="90" orientation="landscape" horizontalDpi="360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N17"/>
  <sheetViews>
    <sheetView topLeftCell="A4" workbookViewId="0">
      <selection activeCell="P14" sqref="P14"/>
    </sheetView>
  </sheetViews>
  <sheetFormatPr baseColWidth="10" defaultRowHeight="12.75"/>
  <cols>
    <col min="1" max="1" width="6.7109375" style="437" customWidth="1"/>
    <col min="2" max="2" width="28.7109375" style="437" customWidth="1"/>
    <col min="3" max="3" width="8.85546875" style="437" customWidth="1"/>
    <col min="4" max="4" width="8.42578125" style="437" customWidth="1"/>
    <col min="5" max="5" width="8" style="437" customWidth="1"/>
    <col min="6" max="6" width="7.140625" style="437" customWidth="1"/>
    <col min="7" max="7" width="7.85546875" style="437" customWidth="1"/>
    <col min="8" max="8" width="7.42578125" style="437" customWidth="1"/>
    <col min="9" max="9" width="8.85546875" style="437" customWidth="1"/>
    <col min="10" max="10" width="9.42578125" style="437" customWidth="1"/>
    <col min="11" max="11" width="9.28515625" style="437" customWidth="1"/>
    <col min="12" max="12" width="10.42578125" style="437" customWidth="1"/>
    <col min="13" max="13" width="11" style="437" customWidth="1"/>
    <col min="14" max="14" width="9.85546875" style="437" customWidth="1"/>
    <col min="15" max="256" width="10.85546875" style="437"/>
    <col min="257" max="257" width="8.85546875" style="437" customWidth="1"/>
    <col min="258" max="268" width="6.7109375" style="437" customWidth="1"/>
    <col min="269" max="269" width="18.7109375" style="437" bestFit="1" customWidth="1"/>
    <col min="270" max="512" width="10.85546875" style="437"/>
    <col min="513" max="513" width="8.85546875" style="437" customWidth="1"/>
    <col min="514" max="524" width="6.7109375" style="437" customWidth="1"/>
    <col min="525" max="525" width="18.7109375" style="437" bestFit="1" customWidth="1"/>
    <col min="526" max="768" width="10.85546875" style="437"/>
    <col min="769" max="769" width="8.85546875" style="437" customWidth="1"/>
    <col min="770" max="780" width="6.7109375" style="437" customWidth="1"/>
    <col min="781" max="781" width="18.7109375" style="437" bestFit="1" customWidth="1"/>
    <col min="782" max="1024" width="10.85546875" style="437"/>
    <col min="1025" max="1025" width="8.85546875" style="437" customWidth="1"/>
    <col min="1026" max="1036" width="6.7109375" style="437" customWidth="1"/>
    <col min="1037" max="1037" width="18.7109375" style="437" bestFit="1" customWidth="1"/>
    <col min="1038" max="1280" width="10.85546875" style="437"/>
    <col min="1281" max="1281" width="8.85546875" style="437" customWidth="1"/>
    <col min="1282" max="1292" width="6.7109375" style="437" customWidth="1"/>
    <col min="1293" max="1293" width="18.7109375" style="437" bestFit="1" customWidth="1"/>
    <col min="1294" max="1536" width="10.85546875" style="437"/>
    <col min="1537" max="1537" width="8.85546875" style="437" customWidth="1"/>
    <col min="1538" max="1548" width="6.7109375" style="437" customWidth="1"/>
    <col min="1549" max="1549" width="18.7109375" style="437" bestFit="1" customWidth="1"/>
    <col min="1550" max="1792" width="10.85546875" style="437"/>
    <col min="1793" max="1793" width="8.85546875" style="437" customWidth="1"/>
    <col min="1794" max="1804" width="6.7109375" style="437" customWidth="1"/>
    <col min="1805" max="1805" width="18.7109375" style="437" bestFit="1" customWidth="1"/>
    <col min="1806" max="2048" width="10.85546875" style="437"/>
    <col min="2049" max="2049" width="8.85546875" style="437" customWidth="1"/>
    <col min="2050" max="2060" width="6.7109375" style="437" customWidth="1"/>
    <col min="2061" max="2061" width="18.7109375" style="437" bestFit="1" customWidth="1"/>
    <col min="2062" max="2304" width="10.85546875" style="437"/>
    <col min="2305" max="2305" width="8.85546875" style="437" customWidth="1"/>
    <col min="2306" max="2316" width="6.7109375" style="437" customWidth="1"/>
    <col min="2317" max="2317" width="18.7109375" style="437" bestFit="1" customWidth="1"/>
    <col min="2318" max="2560" width="10.85546875" style="437"/>
    <col min="2561" max="2561" width="8.85546875" style="437" customWidth="1"/>
    <col min="2562" max="2572" width="6.7109375" style="437" customWidth="1"/>
    <col min="2573" max="2573" width="18.7109375" style="437" bestFit="1" customWidth="1"/>
    <col min="2574" max="2816" width="10.85546875" style="437"/>
    <col min="2817" max="2817" width="8.85546875" style="437" customWidth="1"/>
    <col min="2818" max="2828" width="6.7109375" style="437" customWidth="1"/>
    <col min="2829" max="2829" width="18.7109375" style="437" bestFit="1" customWidth="1"/>
    <col min="2830" max="3072" width="10.85546875" style="437"/>
    <col min="3073" max="3073" width="8.85546875" style="437" customWidth="1"/>
    <col min="3074" max="3084" width="6.7109375" style="437" customWidth="1"/>
    <col min="3085" max="3085" width="18.7109375" style="437" bestFit="1" customWidth="1"/>
    <col min="3086" max="3328" width="10.85546875" style="437"/>
    <col min="3329" max="3329" width="8.85546875" style="437" customWidth="1"/>
    <col min="3330" max="3340" width="6.7109375" style="437" customWidth="1"/>
    <col min="3341" max="3341" width="18.7109375" style="437" bestFit="1" customWidth="1"/>
    <col min="3342" max="3584" width="10.85546875" style="437"/>
    <col min="3585" max="3585" width="8.85546875" style="437" customWidth="1"/>
    <col min="3586" max="3596" width="6.7109375" style="437" customWidth="1"/>
    <col min="3597" max="3597" width="18.7109375" style="437" bestFit="1" customWidth="1"/>
    <col min="3598" max="3840" width="10.85546875" style="437"/>
    <col min="3841" max="3841" width="8.85546875" style="437" customWidth="1"/>
    <col min="3842" max="3852" width="6.7109375" style="437" customWidth="1"/>
    <col min="3853" max="3853" width="18.7109375" style="437" bestFit="1" customWidth="1"/>
    <col min="3854" max="4096" width="10.85546875" style="437"/>
    <col min="4097" max="4097" width="8.85546875" style="437" customWidth="1"/>
    <col min="4098" max="4108" width="6.7109375" style="437" customWidth="1"/>
    <col min="4109" max="4109" width="18.7109375" style="437" bestFit="1" customWidth="1"/>
    <col min="4110" max="4352" width="10.85546875" style="437"/>
    <col min="4353" max="4353" width="8.85546875" style="437" customWidth="1"/>
    <col min="4354" max="4364" width="6.7109375" style="437" customWidth="1"/>
    <col min="4365" max="4365" width="18.7109375" style="437" bestFit="1" customWidth="1"/>
    <col min="4366" max="4608" width="10.85546875" style="437"/>
    <col min="4609" max="4609" width="8.85546875" style="437" customWidth="1"/>
    <col min="4610" max="4620" width="6.7109375" style="437" customWidth="1"/>
    <col min="4621" max="4621" width="18.7109375" style="437" bestFit="1" customWidth="1"/>
    <col min="4622" max="4864" width="10.85546875" style="437"/>
    <col min="4865" max="4865" width="8.85546875" style="437" customWidth="1"/>
    <col min="4866" max="4876" width="6.7109375" style="437" customWidth="1"/>
    <col min="4877" max="4877" width="18.7109375" style="437" bestFit="1" customWidth="1"/>
    <col min="4878" max="5120" width="10.85546875" style="437"/>
    <col min="5121" max="5121" width="8.85546875" style="437" customWidth="1"/>
    <col min="5122" max="5132" width="6.7109375" style="437" customWidth="1"/>
    <col min="5133" max="5133" width="18.7109375" style="437" bestFit="1" customWidth="1"/>
    <col min="5134" max="5376" width="10.85546875" style="437"/>
    <col min="5377" max="5377" width="8.85546875" style="437" customWidth="1"/>
    <col min="5378" max="5388" width="6.7109375" style="437" customWidth="1"/>
    <col min="5389" max="5389" width="18.7109375" style="437" bestFit="1" customWidth="1"/>
    <col min="5390" max="5632" width="10.85546875" style="437"/>
    <col min="5633" max="5633" width="8.85546875" style="437" customWidth="1"/>
    <col min="5634" max="5644" width="6.7109375" style="437" customWidth="1"/>
    <col min="5645" max="5645" width="18.7109375" style="437" bestFit="1" customWidth="1"/>
    <col min="5646" max="5888" width="10.85546875" style="437"/>
    <col min="5889" max="5889" width="8.85546875" style="437" customWidth="1"/>
    <col min="5890" max="5900" width="6.7109375" style="437" customWidth="1"/>
    <col min="5901" max="5901" width="18.7109375" style="437" bestFit="1" customWidth="1"/>
    <col min="5902" max="6144" width="10.85546875" style="437"/>
    <col min="6145" max="6145" width="8.85546875" style="437" customWidth="1"/>
    <col min="6146" max="6156" width="6.7109375" style="437" customWidth="1"/>
    <col min="6157" max="6157" width="18.7109375" style="437" bestFit="1" customWidth="1"/>
    <col min="6158" max="6400" width="10.85546875" style="437"/>
    <col min="6401" max="6401" width="8.85546875" style="437" customWidth="1"/>
    <col min="6402" max="6412" width="6.7109375" style="437" customWidth="1"/>
    <col min="6413" max="6413" width="18.7109375" style="437" bestFit="1" customWidth="1"/>
    <col min="6414" max="6656" width="10.85546875" style="437"/>
    <col min="6657" max="6657" width="8.85546875" style="437" customWidth="1"/>
    <col min="6658" max="6668" width="6.7109375" style="437" customWidth="1"/>
    <col min="6669" max="6669" width="18.7109375" style="437" bestFit="1" customWidth="1"/>
    <col min="6670" max="6912" width="10.85546875" style="437"/>
    <col min="6913" max="6913" width="8.85546875" style="437" customWidth="1"/>
    <col min="6914" max="6924" width="6.7109375" style="437" customWidth="1"/>
    <col min="6925" max="6925" width="18.7109375" style="437" bestFit="1" customWidth="1"/>
    <col min="6926" max="7168" width="10.85546875" style="437"/>
    <col min="7169" max="7169" width="8.85546875" style="437" customWidth="1"/>
    <col min="7170" max="7180" width="6.7109375" style="437" customWidth="1"/>
    <col min="7181" max="7181" width="18.7109375" style="437" bestFit="1" customWidth="1"/>
    <col min="7182" max="7424" width="10.85546875" style="437"/>
    <col min="7425" max="7425" width="8.85546875" style="437" customWidth="1"/>
    <col min="7426" max="7436" width="6.7109375" style="437" customWidth="1"/>
    <col min="7437" max="7437" width="18.7109375" style="437" bestFit="1" customWidth="1"/>
    <col min="7438" max="7680" width="10.85546875" style="437"/>
    <col min="7681" max="7681" width="8.85546875" style="437" customWidth="1"/>
    <col min="7682" max="7692" width="6.7109375" style="437" customWidth="1"/>
    <col min="7693" max="7693" width="18.7109375" style="437" bestFit="1" customWidth="1"/>
    <col min="7694" max="7936" width="10.85546875" style="437"/>
    <col min="7937" max="7937" width="8.85546875" style="437" customWidth="1"/>
    <col min="7938" max="7948" width="6.7109375" style="437" customWidth="1"/>
    <col min="7949" max="7949" width="18.7109375" style="437" bestFit="1" customWidth="1"/>
    <col min="7950" max="8192" width="10.85546875" style="437"/>
    <col min="8193" max="8193" width="8.85546875" style="437" customWidth="1"/>
    <col min="8194" max="8204" width="6.7109375" style="437" customWidth="1"/>
    <col min="8205" max="8205" width="18.7109375" style="437" bestFit="1" customWidth="1"/>
    <col min="8206" max="8448" width="10.85546875" style="437"/>
    <col min="8449" max="8449" width="8.85546875" style="437" customWidth="1"/>
    <col min="8450" max="8460" width="6.7109375" style="437" customWidth="1"/>
    <col min="8461" max="8461" width="18.7109375" style="437" bestFit="1" customWidth="1"/>
    <col min="8462" max="8704" width="10.85546875" style="437"/>
    <col min="8705" max="8705" width="8.85546875" style="437" customWidth="1"/>
    <col min="8706" max="8716" width="6.7109375" style="437" customWidth="1"/>
    <col min="8717" max="8717" width="18.7109375" style="437" bestFit="1" customWidth="1"/>
    <col min="8718" max="8960" width="10.85546875" style="437"/>
    <col min="8961" max="8961" width="8.85546875" style="437" customWidth="1"/>
    <col min="8962" max="8972" width="6.7109375" style="437" customWidth="1"/>
    <col min="8973" max="8973" width="18.7109375" style="437" bestFit="1" customWidth="1"/>
    <col min="8974" max="9216" width="10.85546875" style="437"/>
    <col min="9217" max="9217" width="8.85546875" style="437" customWidth="1"/>
    <col min="9218" max="9228" width="6.7109375" style="437" customWidth="1"/>
    <col min="9229" max="9229" width="18.7109375" style="437" bestFit="1" customWidth="1"/>
    <col min="9230" max="9472" width="10.85546875" style="437"/>
    <col min="9473" max="9473" width="8.85546875" style="437" customWidth="1"/>
    <col min="9474" max="9484" width="6.7109375" style="437" customWidth="1"/>
    <col min="9485" max="9485" width="18.7109375" style="437" bestFit="1" customWidth="1"/>
    <col min="9486" max="9728" width="10.85546875" style="437"/>
    <col min="9729" max="9729" width="8.85546875" style="437" customWidth="1"/>
    <col min="9730" max="9740" width="6.7109375" style="437" customWidth="1"/>
    <col min="9741" max="9741" width="18.7109375" style="437" bestFit="1" customWidth="1"/>
    <col min="9742" max="9984" width="10.85546875" style="437"/>
    <col min="9985" max="9985" width="8.85546875" style="437" customWidth="1"/>
    <col min="9986" max="9996" width="6.7109375" style="437" customWidth="1"/>
    <col min="9997" max="9997" width="18.7109375" style="437" bestFit="1" customWidth="1"/>
    <col min="9998" max="10240" width="10.85546875" style="437"/>
    <col min="10241" max="10241" width="8.85546875" style="437" customWidth="1"/>
    <col min="10242" max="10252" width="6.7109375" style="437" customWidth="1"/>
    <col min="10253" max="10253" width="18.7109375" style="437" bestFit="1" customWidth="1"/>
    <col min="10254" max="10496" width="10.85546875" style="437"/>
    <col min="10497" max="10497" width="8.85546875" style="437" customWidth="1"/>
    <col min="10498" max="10508" width="6.7109375" style="437" customWidth="1"/>
    <col min="10509" max="10509" width="18.7109375" style="437" bestFit="1" customWidth="1"/>
    <col min="10510" max="10752" width="10.85546875" style="437"/>
    <col min="10753" max="10753" width="8.85546875" style="437" customWidth="1"/>
    <col min="10754" max="10764" width="6.7109375" style="437" customWidth="1"/>
    <col min="10765" max="10765" width="18.7109375" style="437" bestFit="1" customWidth="1"/>
    <col min="10766" max="11008" width="10.85546875" style="437"/>
    <col min="11009" max="11009" width="8.85546875" style="437" customWidth="1"/>
    <col min="11010" max="11020" width="6.7109375" style="437" customWidth="1"/>
    <col min="11021" max="11021" width="18.7109375" style="437" bestFit="1" customWidth="1"/>
    <col min="11022" max="11264" width="10.85546875" style="437"/>
    <col min="11265" max="11265" width="8.85546875" style="437" customWidth="1"/>
    <col min="11266" max="11276" width="6.7109375" style="437" customWidth="1"/>
    <col min="11277" max="11277" width="18.7109375" style="437" bestFit="1" customWidth="1"/>
    <col min="11278" max="11520" width="10.85546875" style="437"/>
    <col min="11521" max="11521" width="8.85546875" style="437" customWidth="1"/>
    <col min="11522" max="11532" width="6.7109375" style="437" customWidth="1"/>
    <col min="11533" max="11533" width="18.7109375" style="437" bestFit="1" customWidth="1"/>
    <col min="11534" max="11776" width="10.85546875" style="437"/>
    <col min="11777" max="11777" width="8.85546875" style="437" customWidth="1"/>
    <col min="11778" max="11788" width="6.7109375" style="437" customWidth="1"/>
    <col min="11789" max="11789" width="18.7109375" style="437" bestFit="1" customWidth="1"/>
    <col min="11790" max="12032" width="10.85546875" style="437"/>
    <col min="12033" max="12033" width="8.85546875" style="437" customWidth="1"/>
    <col min="12034" max="12044" width="6.7109375" style="437" customWidth="1"/>
    <col min="12045" max="12045" width="18.7109375" style="437" bestFit="1" customWidth="1"/>
    <col min="12046" max="12288" width="10.85546875" style="437"/>
    <col min="12289" max="12289" width="8.85546875" style="437" customWidth="1"/>
    <col min="12290" max="12300" width="6.7109375" style="437" customWidth="1"/>
    <col min="12301" max="12301" width="18.7109375" style="437" bestFit="1" customWidth="1"/>
    <col min="12302" max="12544" width="10.85546875" style="437"/>
    <col min="12545" max="12545" width="8.85546875" style="437" customWidth="1"/>
    <col min="12546" max="12556" width="6.7109375" style="437" customWidth="1"/>
    <col min="12557" max="12557" width="18.7109375" style="437" bestFit="1" customWidth="1"/>
    <col min="12558" max="12800" width="10.85546875" style="437"/>
    <col min="12801" max="12801" width="8.85546875" style="437" customWidth="1"/>
    <col min="12802" max="12812" width="6.7109375" style="437" customWidth="1"/>
    <col min="12813" max="12813" width="18.7109375" style="437" bestFit="1" customWidth="1"/>
    <col min="12814" max="13056" width="10.85546875" style="437"/>
    <col min="13057" max="13057" width="8.85546875" style="437" customWidth="1"/>
    <col min="13058" max="13068" width="6.7109375" style="437" customWidth="1"/>
    <col min="13069" max="13069" width="18.7109375" style="437" bestFit="1" customWidth="1"/>
    <col min="13070" max="13312" width="10.85546875" style="437"/>
    <col min="13313" max="13313" width="8.85546875" style="437" customWidth="1"/>
    <col min="13314" max="13324" width="6.7109375" style="437" customWidth="1"/>
    <col min="13325" max="13325" width="18.7109375" style="437" bestFit="1" customWidth="1"/>
    <col min="13326" max="13568" width="10.85546875" style="437"/>
    <col min="13569" max="13569" width="8.85546875" style="437" customWidth="1"/>
    <col min="13570" max="13580" width="6.7109375" style="437" customWidth="1"/>
    <col min="13581" max="13581" width="18.7109375" style="437" bestFit="1" customWidth="1"/>
    <col min="13582" max="13824" width="10.85546875" style="437"/>
    <col min="13825" max="13825" width="8.85546875" style="437" customWidth="1"/>
    <col min="13826" max="13836" width="6.7109375" style="437" customWidth="1"/>
    <col min="13837" max="13837" width="18.7109375" style="437" bestFit="1" customWidth="1"/>
    <col min="13838" max="14080" width="10.85546875" style="437"/>
    <col min="14081" max="14081" width="8.85546875" style="437" customWidth="1"/>
    <col min="14082" max="14092" width="6.7109375" style="437" customWidth="1"/>
    <col min="14093" max="14093" width="18.7109375" style="437" bestFit="1" customWidth="1"/>
    <col min="14094" max="14336" width="10.85546875" style="437"/>
    <col min="14337" max="14337" width="8.85546875" style="437" customWidth="1"/>
    <col min="14338" max="14348" width="6.7109375" style="437" customWidth="1"/>
    <col min="14349" max="14349" width="18.7109375" style="437" bestFit="1" customWidth="1"/>
    <col min="14350" max="14592" width="10.85546875" style="437"/>
    <col min="14593" max="14593" width="8.85546875" style="437" customWidth="1"/>
    <col min="14594" max="14604" width="6.7109375" style="437" customWidth="1"/>
    <col min="14605" max="14605" width="18.7109375" style="437" bestFit="1" customWidth="1"/>
    <col min="14606" max="14848" width="10.85546875" style="437"/>
    <col min="14849" max="14849" width="8.85546875" style="437" customWidth="1"/>
    <col min="14850" max="14860" width="6.7109375" style="437" customWidth="1"/>
    <col min="14861" max="14861" width="18.7109375" style="437" bestFit="1" customWidth="1"/>
    <col min="14862" max="15104" width="10.85546875" style="437"/>
    <col min="15105" max="15105" width="8.85546875" style="437" customWidth="1"/>
    <col min="15106" max="15116" width="6.7109375" style="437" customWidth="1"/>
    <col min="15117" max="15117" width="18.7109375" style="437" bestFit="1" customWidth="1"/>
    <col min="15118" max="15360" width="10.85546875" style="437"/>
    <col min="15361" max="15361" width="8.85546875" style="437" customWidth="1"/>
    <col min="15362" max="15372" width="6.7109375" style="437" customWidth="1"/>
    <col min="15373" max="15373" width="18.7109375" style="437" bestFit="1" customWidth="1"/>
    <col min="15374" max="15616" width="10.85546875" style="437"/>
    <col min="15617" max="15617" width="8.85546875" style="437" customWidth="1"/>
    <col min="15618" max="15628" width="6.7109375" style="437" customWidth="1"/>
    <col min="15629" max="15629" width="18.7109375" style="437" bestFit="1" customWidth="1"/>
    <col min="15630" max="15872" width="10.85546875" style="437"/>
    <col min="15873" max="15873" width="8.85546875" style="437" customWidth="1"/>
    <col min="15874" max="15884" width="6.7109375" style="437" customWidth="1"/>
    <col min="15885" max="15885" width="18.7109375" style="437" bestFit="1" customWidth="1"/>
    <col min="15886" max="16128" width="10.85546875" style="437"/>
    <col min="16129" max="16129" width="8.85546875" style="437" customWidth="1"/>
    <col min="16130" max="16140" width="6.7109375" style="437" customWidth="1"/>
    <col min="16141" max="16141" width="18.7109375" style="437" bestFit="1" customWidth="1"/>
    <col min="16142" max="16384" width="10.85546875" style="437"/>
  </cols>
  <sheetData>
    <row r="1" spans="1:14" ht="39.75" customHeight="1">
      <c r="A1" s="2224">
        <v>134</v>
      </c>
    </row>
    <row r="7" spans="1:14">
      <c r="C7" s="1788"/>
      <c r="D7" s="1788"/>
      <c r="E7" s="1788"/>
      <c r="F7" s="1788"/>
      <c r="G7" s="1788"/>
      <c r="H7" s="1788"/>
      <c r="I7" s="1788"/>
      <c r="J7" s="1788"/>
      <c r="K7" s="1788"/>
      <c r="L7" s="1788"/>
    </row>
    <row r="8" spans="1:14">
      <c r="C8" s="1788"/>
      <c r="D8" s="1788"/>
      <c r="E8" s="1788"/>
      <c r="F8" s="1788"/>
      <c r="G8" s="1788"/>
      <c r="H8" s="1788"/>
      <c r="I8" s="1788"/>
      <c r="J8" s="1788"/>
      <c r="K8" s="1788"/>
      <c r="L8" s="1788"/>
    </row>
    <row r="9" spans="1:14" ht="19.5">
      <c r="B9" s="1835" t="s">
        <v>1215</v>
      </c>
      <c r="C9" s="2405" t="s">
        <v>1358</v>
      </c>
      <c r="D9" s="2405"/>
      <c r="E9" s="2405"/>
      <c r="F9" s="2405"/>
      <c r="G9" s="2405"/>
      <c r="H9" s="2405"/>
      <c r="I9" s="2405"/>
      <c r="J9" s="2405"/>
      <c r="K9" s="2405"/>
      <c r="L9" s="2405"/>
      <c r="M9" s="2405"/>
      <c r="N9" s="2405"/>
    </row>
    <row r="10" spans="1:14">
      <c r="C10" s="1788"/>
      <c r="D10" s="1788"/>
      <c r="E10" s="1788"/>
      <c r="F10" s="1788"/>
      <c r="G10" s="1788"/>
      <c r="H10" s="1788"/>
      <c r="I10" s="1788"/>
      <c r="J10" s="1788"/>
      <c r="K10" s="1788"/>
      <c r="L10" s="1788"/>
    </row>
    <row r="11" spans="1:14">
      <c r="B11" s="1157"/>
      <c r="C11" s="1845"/>
      <c r="D11" s="1845"/>
      <c r="E11" s="1845"/>
      <c r="F11" s="1845"/>
      <c r="G11" s="1845"/>
      <c r="H11" s="1845"/>
      <c r="I11" s="1845"/>
      <c r="J11" s="1845"/>
      <c r="K11" s="1845"/>
      <c r="L11" s="1845"/>
      <c r="M11" s="1157"/>
      <c r="N11" s="1157"/>
    </row>
    <row r="12" spans="1:14" ht="42.75" customHeight="1">
      <c r="A12" s="1157"/>
      <c r="B12" s="1846" t="s">
        <v>1184</v>
      </c>
      <c r="C12" s="1847" t="s">
        <v>1155</v>
      </c>
      <c r="D12" s="1848" t="s">
        <v>1165</v>
      </c>
      <c r="E12" s="1848" t="s">
        <v>1156</v>
      </c>
      <c r="F12" s="1848" t="s">
        <v>1157</v>
      </c>
      <c r="G12" s="1848" t="s">
        <v>1158</v>
      </c>
      <c r="H12" s="1848" t="s">
        <v>1159</v>
      </c>
      <c r="I12" s="1848" t="s">
        <v>1164</v>
      </c>
      <c r="J12" s="1848" t="s">
        <v>1160</v>
      </c>
      <c r="K12" s="1848" t="s">
        <v>1161</v>
      </c>
      <c r="L12" s="1848" t="s">
        <v>1162</v>
      </c>
      <c r="M12" s="1848" t="s">
        <v>1163</v>
      </c>
      <c r="N12" s="1849" t="s">
        <v>132</v>
      </c>
    </row>
    <row r="13" spans="1:14" ht="42" customHeight="1">
      <c r="A13" s="1157"/>
      <c r="B13" s="1851" t="s">
        <v>1212</v>
      </c>
      <c r="C13" s="1799">
        <v>1825</v>
      </c>
      <c r="D13" s="1799">
        <v>1780</v>
      </c>
      <c r="E13" s="1799">
        <v>1731</v>
      </c>
      <c r="F13" s="1799">
        <v>1702</v>
      </c>
      <c r="G13" s="1799">
        <v>1468</v>
      </c>
      <c r="H13" s="1799">
        <v>1790</v>
      </c>
      <c r="I13" s="1799">
        <v>0</v>
      </c>
      <c r="J13" s="1799">
        <v>650</v>
      </c>
      <c r="K13" s="1799">
        <v>1590</v>
      </c>
      <c r="L13" s="1799">
        <v>1709</v>
      </c>
      <c r="M13" s="1799">
        <v>1549</v>
      </c>
      <c r="N13" s="1852">
        <f>SUM(C13:M13)</f>
        <v>15794</v>
      </c>
    </row>
    <row r="14" spans="1:14" ht="42" customHeight="1">
      <c r="A14" s="1157"/>
      <c r="B14" s="1850" t="s">
        <v>1213</v>
      </c>
      <c r="C14" s="1801">
        <v>2910</v>
      </c>
      <c r="D14" s="1801">
        <v>1862</v>
      </c>
      <c r="E14" s="1801">
        <v>1410</v>
      </c>
      <c r="F14" s="1801">
        <v>1283</v>
      </c>
      <c r="G14" s="1801">
        <v>1628</v>
      </c>
      <c r="H14" s="1801">
        <v>1619</v>
      </c>
      <c r="I14" s="1801">
        <v>0</v>
      </c>
      <c r="J14" s="1801">
        <v>372</v>
      </c>
      <c r="K14" s="1801">
        <v>1524</v>
      </c>
      <c r="L14" s="1801">
        <v>540</v>
      </c>
      <c r="M14" s="1801">
        <v>781</v>
      </c>
      <c r="N14" s="1853">
        <f t="shared" ref="N14:N15" si="0">SUM(C14:M14)</f>
        <v>13929</v>
      </c>
    </row>
    <row r="15" spans="1:14" ht="49.5" customHeight="1">
      <c r="A15" s="1157"/>
      <c r="B15" s="1793" t="s">
        <v>248</v>
      </c>
      <c r="C15" s="1853">
        <f t="shared" ref="C15:H15" si="1">C14+C13</f>
        <v>4735</v>
      </c>
      <c r="D15" s="1853">
        <f t="shared" si="1"/>
        <v>3642</v>
      </c>
      <c r="E15" s="1853">
        <f t="shared" si="1"/>
        <v>3141</v>
      </c>
      <c r="F15" s="1853">
        <f t="shared" si="1"/>
        <v>2985</v>
      </c>
      <c r="G15" s="1853">
        <f t="shared" si="1"/>
        <v>3096</v>
      </c>
      <c r="H15" s="1853">
        <f t="shared" si="1"/>
        <v>3409</v>
      </c>
      <c r="I15" s="1853">
        <f t="shared" ref="I15" si="2">I14+I13</f>
        <v>0</v>
      </c>
      <c r="J15" s="1853">
        <f>J14+J13</f>
        <v>1022</v>
      </c>
      <c r="K15" s="1853">
        <f>K14+K13</f>
        <v>3114</v>
      </c>
      <c r="L15" s="1853">
        <f>L14+L13</f>
        <v>2249</v>
      </c>
      <c r="M15" s="1853">
        <f>M14+M13</f>
        <v>2330</v>
      </c>
      <c r="N15" s="1853">
        <f t="shared" si="0"/>
        <v>29723</v>
      </c>
    </row>
    <row r="16" spans="1:14">
      <c r="C16" s="1788"/>
      <c r="D16" s="1788"/>
      <c r="E16" s="1788"/>
      <c r="F16" s="1788"/>
      <c r="G16" s="1788"/>
      <c r="H16" s="1788"/>
      <c r="I16" s="1788"/>
      <c r="J16" s="1788"/>
      <c r="K16" s="1788"/>
      <c r="L16" s="1788"/>
    </row>
    <row r="17" spans="2:2">
      <c r="B17" s="769" t="s">
        <v>1122</v>
      </c>
    </row>
  </sheetData>
  <mergeCells count="1">
    <mergeCell ref="C9:N9"/>
  </mergeCells>
  <pageMargins left="0.19685039370078741" right="0.19685039370078741" top="7.2916666666666671E-2" bottom="0.98425196850393704" header="0.51181102362204722" footer="0.5118110236220472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E46"/>
  <sheetViews>
    <sheetView view="pageLayout" workbookViewId="0">
      <selection activeCell="D48" sqref="A48:D234"/>
    </sheetView>
  </sheetViews>
  <sheetFormatPr baseColWidth="10" defaultColWidth="11.42578125" defaultRowHeight="12.75"/>
  <cols>
    <col min="1" max="1" width="18.85546875" style="437" customWidth="1"/>
    <col min="2" max="2" width="20" style="437" customWidth="1"/>
    <col min="3" max="3" width="18.42578125" style="437" customWidth="1"/>
    <col min="4" max="4" width="20.85546875" style="437" customWidth="1"/>
    <col min="5" max="256" width="11.42578125" style="437"/>
    <col min="257" max="257" width="18.85546875" style="437" customWidth="1"/>
    <col min="258" max="258" width="20" style="437" customWidth="1"/>
    <col min="259" max="259" width="18.42578125" style="437" customWidth="1"/>
    <col min="260" max="260" width="20.85546875" style="437" customWidth="1"/>
    <col min="261" max="512" width="11.42578125" style="437"/>
    <col min="513" max="513" width="18.85546875" style="437" customWidth="1"/>
    <col min="514" max="514" width="20" style="437" customWidth="1"/>
    <col min="515" max="515" width="18.42578125" style="437" customWidth="1"/>
    <col min="516" max="516" width="20.85546875" style="437" customWidth="1"/>
    <col min="517" max="768" width="11.42578125" style="437"/>
    <col min="769" max="769" width="18.85546875" style="437" customWidth="1"/>
    <col min="770" max="770" width="20" style="437" customWidth="1"/>
    <col min="771" max="771" width="18.42578125" style="437" customWidth="1"/>
    <col min="772" max="772" width="20.85546875" style="437" customWidth="1"/>
    <col min="773" max="1024" width="11.42578125" style="437"/>
    <col min="1025" max="1025" width="18.85546875" style="437" customWidth="1"/>
    <col min="1026" max="1026" width="20" style="437" customWidth="1"/>
    <col min="1027" max="1027" width="18.42578125" style="437" customWidth="1"/>
    <col min="1028" max="1028" width="20.85546875" style="437" customWidth="1"/>
    <col min="1029" max="1280" width="11.42578125" style="437"/>
    <col min="1281" max="1281" width="18.85546875" style="437" customWidth="1"/>
    <col min="1282" max="1282" width="20" style="437" customWidth="1"/>
    <col min="1283" max="1283" width="18.42578125" style="437" customWidth="1"/>
    <col min="1284" max="1284" width="20.85546875" style="437" customWidth="1"/>
    <col min="1285" max="1536" width="11.42578125" style="437"/>
    <col min="1537" max="1537" width="18.85546875" style="437" customWidth="1"/>
    <col min="1538" max="1538" width="20" style="437" customWidth="1"/>
    <col min="1539" max="1539" width="18.42578125" style="437" customWidth="1"/>
    <col min="1540" max="1540" width="20.85546875" style="437" customWidth="1"/>
    <col min="1541" max="1792" width="11.42578125" style="437"/>
    <col min="1793" max="1793" width="18.85546875" style="437" customWidth="1"/>
    <col min="1794" max="1794" width="20" style="437" customWidth="1"/>
    <col min="1795" max="1795" width="18.42578125" style="437" customWidth="1"/>
    <col min="1796" max="1796" width="20.85546875" style="437" customWidth="1"/>
    <col min="1797" max="2048" width="11.42578125" style="437"/>
    <col min="2049" max="2049" width="18.85546875" style="437" customWidth="1"/>
    <col min="2050" max="2050" width="20" style="437" customWidth="1"/>
    <col min="2051" max="2051" width="18.42578125" style="437" customWidth="1"/>
    <col min="2052" max="2052" width="20.85546875" style="437" customWidth="1"/>
    <col min="2053" max="2304" width="11.42578125" style="437"/>
    <col min="2305" max="2305" width="18.85546875" style="437" customWidth="1"/>
    <col min="2306" max="2306" width="20" style="437" customWidth="1"/>
    <col min="2307" max="2307" width="18.42578125" style="437" customWidth="1"/>
    <col min="2308" max="2308" width="20.85546875" style="437" customWidth="1"/>
    <col min="2309" max="2560" width="11.42578125" style="437"/>
    <col min="2561" max="2561" width="18.85546875" style="437" customWidth="1"/>
    <col min="2562" max="2562" width="20" style="437" customWidth="1"/>
    <col min="2563" max="2563" width="18.42578125" style="437" customWidth="1"/>
    <col min="2564" max="2564" width="20.85546875" style="437" customWidth="1"/>
    <col min="2565" max="2816" width="11.42578125" style="437"/>
    <col min="2817" max="2817" width="18.85546875" style="437" customWidth="1"/>
    <col min="2818" max="2818" width="20" style="437" customWidth="1"/>
    <col min="2819" max="2819" width="18.42578125" style="437" customWidth="1"/>
    <col min="2820" max="2820" width="20.85546875" style="437" customWidth="1"/>
    <col min="2821" max="3072" width="11.42578125" style="437"/>
    <col min="3073" max="3073" width="18.85546875" style="437" customWidth="1"/>
    <col min="3074" max="3074" width="20" style="437" customWidth="1"/>
    <col min="3075" max="3075" width="18.42578125" style="437" customWidth="1"/>
    <col min="3076" max="3076" width="20.85546875" style="437" customWidth="1"/>
    <col min="3077" max="3328" width="11.42578125" style="437"/>
    <col min="3329" max="3329" width="18.85546875" style="437" customWidth="1"/>
    <col min="3330" max="3330" width="20" style="437" customWidth="1"/>
    <col min="3331" max="3331" width="18.42578125" style="437" customWidth="1"/>
    <col min="3332" max="3332" width="20.85546875" style="437" customWidth="1"/>
    <col min="3333" max="3584" width="11.42578125" style="437"/>
    <col min="3585" max="3585" width="18.85546875" style="437" customWidth="1"/>
    <col min="3586" max="3586" width="20" style="437" customWidth="1"/>
    <col min="3587" max="3587" width="18.42578125" style="437" customWidth="1"/>
    <col min="3588" max="3588" width="20.85546875" style="437" customWidth="1"/>
    <col min="3589" max="3840" width="11.42578125" style="437"/>
    <col min="3841" max="3841" width="18.85546875" style="437" customWidth="1"/>
    <col min="3842" max="3842" width="20" style="437" customWidth="1"/>
    <col min="3843" max="3843" width="18.42578125" style="437" customWidth="1"/>
    <col min="3844" max="3844" width="20.85546875" style="437" customWidth="1"/>
    <col min="3845" max="4096" width="11.42578125" style="437"/>
    <col min="4097" max="4097" width="18.85546875" style="437" customWidth="1"/>
    <col min="4098" max="4098" width="20" style="437" customWidth="1"/>
    <col min="4099" max="4099" width="18.42578125" style="437" customWidth="1"/>
    <col min="4100" max="4100" width="20.85546875" style="437" customWidth="1"/>
    <col min="4101" max="4352" width="11.42578125" style="437"/>
    <col min="4353" max="4353" width="18.85546875" style="437" customWidth="1"/>
    <col min="4354" max="4354" width="20" style="437" customWidth="1"/>
    <col min="4355" max="4355" width="18.42578125" style="437" customWidth="1"/>
    <col min="4356" max="4356" width="20.85546875" style="437" customWidth="1"/>
    <col min="4357" max="4608" width="11.42578125" style="437"/>
    <col min="4609" max="4609" width="18.85546875" style="437" customWidth="1"/>
    <col min="4610" max="4610" width="20" style="437" customWidth="1"/>
    <col min="4611" max="4611" width="18.42578125" style="437" customWidth="1"/>
    <col min="4612" max="4612" width="20.85546875" style="437" customWidth="1"/>
    <col min="4613" max="4864" width="11.42578125" style="437"/>
    <col min="4865" max="4865" width="18.85546875" style="437" customWidth="1"/>
    <col min="4866" max="4866" width="20" style="437" customWidth="1"/>
    <col min="4867" max="4867" width="18.42578125" style="437" customWidth="1"/>
    <col min="4868" max="4868" width="20.85546875" style="437" customWidth="1"/>
    <col min="4869" max="5120" width="11.42578125" style="437"/>
    <col min="5121" max="5121" width="18.85546875" style="437" customWidth="1"/>
    <col min="5122" max="5122" width="20" style="437" customWidth="1"/>
    <col min="5123" max="5123" width="18.42578125" style="437" customWidth="1"/>
    <col min="5124" max="5124" width="20.85546875" style="437" customWidth="1"/>
    <col min="5125" max="5376" width="11.42578125" style="437"/>
    <col min="5377" max="5377" width="18.85546875" style="437" customWidth="1"/>
    <col min="5378" max="5378" width="20" style="437" customWidth="1"/>
    <col min="5379" max="5379" width="18.42578125" style="437" customWidth="1"/>
    <col min="5380" max="5380" width="20.85546875" style="437" customWidth="1"/>
    <col min="5381" max="5632" width="11.42578125" style="437"/>
    <col min="5633" max="5633" width="18.85546875" style="437" customWidth="1"/>
    <col min="5634" max="5634" width="20" style="437" customWidth="1"/>
    <col min="5635" max="5635" width="18.42578125" style="437" customWidth="1"/>
    <col min="5636" max="5636" width="20.85546875" style="437" customWidth="1"/>
    <col min="5637" max="5888" width="11.42578125" style="437"/>
    <col min="5889" max="5889" width="18.85546875" style="437" customWidth="1"/>
    <col min="5890" max="5890" width="20" style="437" customWidth="1"/>
    <col min="5891" max="5891" width="18.42578125" style="437" customWidth="1"/>
    <col min="5892" max="5892" width="20.85546875" style="437" customWidth="1"/>
    <col min="5893" max="6144" width="11.42578125" style="437"/>
    <col min="6145" max="6145" width="18.85546875" style="437" customWidth="1"/>
    <col min="6146" max="6146" width="20" style="437" customWidth="1"/>
    <col min="6147" max="6147" width="18.42578125" style="437" customWidth="1"/>
    <col min="6148" max="6148" width="20.85546875" style="437" customWidth="1"/>
    <col min="6149" max="6400" width="11.42578125" style="437"/>
    <col min="6401" max="6401" width="18.85546875" style="437" customWidth="1"/>
    <col min="6402" max="6402" width="20" style="437" customWidth="1"/>
    <col min="6403" max="6403" width="18.42578125" style="437" customWidth="1"/>
    <col min="6404" max="6404" width="20.85546875" style="437" customWidth="1"/>
    <col min="6405" max="6656" width="11.42578125" style="437"/>
    <col min="6657" max="6657" width="18.85546875" style="437" customWidth="1"/>
    <col min="6658" max="6658" width="20" style="437" customWidth="1"/>
    <col min="6659" max="6659" width="18.42578125" style="437" customWidth="1"/>
    <col min="6660" max="6660" width="20.85546875" style="437" customWidth="1"/>
    <col min="6661" max="6912" width="11.42578125" style="437"/>
    <col min="6913" max="6913" width="18.85546875" style="437" customWidth="1"/>
    <col min="6914" max="6914" width="20" style="437" customWidth="1"/>
    <col min="6915" max="6915" width="18.42578125" style="437" customWidth="1"/>
    <col min="6916" max="6916" width="20.85546875" style="437" customWidth="1"/>
    <col min="6917" max="7168" width="11.42578125" style="437"/>
    <col min="7169" max="7169" width="18.85546875" style="437" customWidth="1"/>
    <col min="7170" max="7170" width="20" style="437" customWidth="1"/>
    <col min="7171" max="7171" width="18.42578125" style="437" customWidth="1"/>
    <col min="7172" max="7172" width="20.85546875" style="437" customWidth="1"/>
    <col min="7173" max="7424" width="11.42578125" style="437"/>
    <col min="7425" max="7425" width="18.85546875" style="437" customWidth="1"/>
    <col min="7426" max="7426" width="20" style="437" customWidth="1"/>
    <col min="7427" max="7427" width="18.42578125" style="437" customWidth="1"/>
    <col min="7428" max="7428" width="20.85546875" style="437" customWidth="1"/>
    <col min="7429" max="7680" width="11.42578125" style="437"/>
    <col min="7681" max="7681" width="18.85546875" style="437" customWidth="1"/>
    <col min="7682" max="7682" width="20" style="437" customWidth="1"/>
    <col min="7683" max="7683" width="18.42578125" style="437" customWidth="1"/>
    <col min="7684" max="7684" width="20.85546875" style="437" customWidth="1"/>
    <col min="7685" max="7936" width="11.42578125" style="437"/>
    <col min="7937" max="7937" width="18.85546875" style="437" customWidth="1"/>
    <col min="7938" max="7938" width="20" style="437" customWidth="1"/>
    <col min="7939" max="7939" width="18.42578125" style="437" customWidth="1"/>
    <col min="7940" max="7940" width="20.85546875" style="437" customWidth="1"/>
    <col min="7941" max="8192" width="11.42578125" style="437"/>
    <col min="8193" max="8193" width="18.85546875" style="437" customWidth="1"/>
    <col min="8194" max="8194" width="20" style="437" customWidth="1"/>
    <col min="8195" max="8195" width="18.42578125" style="437" customWidth="1"/>
    <col min="8196" max="8196" width="20.85546875" style="437" customWidth="1"/>
    <col min="8197" max="8448" width="11.42578125" style="437"/>
    <col min="8449" max="8449" width="18.85546875" style="437" customWidth="1"/>
    <col min="8450" max="8450" width="20" style="437" customWidth="1"/>
    <col min="8451" max="8451" width="18.42578125" style="437" customWidth="1"/>
    <col min="8452" max="8452" width="20.85546875" style="437" customWidth="1"/>
    <col min="8453" max="8704" width="11.42578125" style="437"/>
    <col min="8705" max="8705" width="18.85546875" style="437" customWidth="1"/>
    <col min="8706" max="8706" width="20" style="437" customWidth="1"/>
    <col min="8707" max="8707" width="18.42578125" style="437" customWidth="1"/>
    <col min="8708" max="8708" width="20.85546875" style="437" customWidth="1"/>
    <col min="8709" max="8960" width="11.42578125" style="437"/>
    <col min="8961" max="8961" width="18.85546875" style="437" customWidth="1"/>
    <col min="8962" max="8962" width="20" style="437" customWidth="1"/>
    <col min="8963" max="8963" width="18.42578125" style="437" customWidth="1"/>
    <col min="8964" max="8964" width="20.85546875" style="437" customWidth="1"/>
    <col min="8965" max="9216" width="11.42578125" style="437"/>
    <col min="9217" max="9217" width="18.85546875" style="437" customWidth="1"/>
    <col min="9218" max="9218" width="20" style="437" customWidth="1"/>
    <col min="9219" max="9219" width="18.42578125" style="437" customWidth="1"/>
    <col min="9220" max="9220" width="20.85546875" style="437" customWidth="1"/>
    <col min="9221" max="9472" width="11.42578125" style="437"/>
    <col min="9473" max="9473" width="18.85546875" style="437" customWidth="1"/>
    <col min="9474" max="9474" width="20" style="437" customWidth="1"/>
    <col min="9475" max="9475" width="18.42578125" style="437" customWidth="1"/>
    <col min="9476" max="9476" width="20.85546875" style="437" customWidth="1"/>
    <col min="9477" max="9728" width="11.42578125" style="437"/>
    <col min="9729" max="9729" width="18.85546875" style="437" customWidth="1"/>
    <col min="9730" max="9730" width="20" style="437" customWidth="1"/>
    <col min="9731" max="9731" width="18.42578125" style="437" customWidth="1"/>
    <col min="9732" max="9732" width="20.85546875" style="437" customWidth="1"/>
    <col min="9733" max="9984" width="11.42578125" style="437"/>
    <col min="9985" max="9985" width="18.85546875" style="437" customWidth="1"/>
    <col min="9986" max="9986" width="20" style="437" customWidth="1"/>
    <col min="9987" max="9987" width="18.42578125" style="437" customWidth="1"/>
    <col min="9988" max="9988" width="20.85546875" style="437" customWidth="1"/>
    <col min="9989" max="10240" width="11.42578125" style="437"/>
    <col min="10241" max="10241" width="18.85546875" style="437" customWidth="1"/>
    <col min="10242" max="10242" width="20" style="437" customWidth="1"/>
    <col min="10243" max="10243" width="18.42578125" style="437" customWidth="1"/>
    <col min="10244" max="10244" width="20.85546875" style="437" customWidth="1"/>
    <col min="10245" max="10496" width="11.42578125" style="437"/>
    <col min="10497" max="10497" width="18.85546875" style="437" customWidth="1"/>
    <col min="10498" max="10498" width="20" style="437" customWidth="1"/>
    <col min="10499" max="10499" width="18.42578125" style="437" customWidth="1"/>
    <col min="10500" max="10500" width="20.85546875" style="437" customWidth="1"/>
    <col min="10501" max="10752" width="11.42578125" style="437"/>
    <col min="10753" max="10753" width="18.85546875" style="437" customWidth="1"/>
    <col min="10754" max="10754" width="20" style="437" customWidth="1"/>
    <col min="10755" max="10755" width="18.42578125" style="437" customWidth="1"/>
    <col min="10756" max="10756" width="20.85546875" style="437" customWidth="1"/>
    <col min="10757" max="11008" width="11.42578125" style="437"/>
    <col min="11009" max="11009" width="18.85546875" style="437" customWidth="1"/>
    <col min="11010" max="11010" width="20" style="437" customWidth="1"/>
    <col min="11011" max="11011" width="18.42578125" style="437" customWidth="1"/>
    <col min="11012" max="11012" width="20.85546875" style="437" customWidth="1"/>
    <col min="11013" max="11264" width="11.42578125" style="437"/>
    <col min="11265" max="11265" width="18.85546875" style="437" customWidth="1"/>
    <col min="11266" max="11266" width="20" style="437" customWidth="1"/>
    <col min="11267" max="11267" width="18.42578125" style="437" customWidth="1"/>
    <col min="11268" max="11268" width="20.85546875" style="437" customWidth="1"/>
    <col min="11269" max="11520" width="11.42578125" style="437"/>
    <col min="11521" max="11521" width="18.85546875" style="437" customWidth="1"/>
    <col min="11522" max="11522" width="20" style="437" customWidth="1"/>
    <col min="11523" max="11523" width="18.42578125" style="437" customWidth="1"/>
    <col min="11524" max="11524" width="20.85546875" style="437" customWidth="1"/>
    <col min="11525" max="11776" width="11.42578125" style="437"/>
    <col min="11777" max="11777" width="18.85546875" style="437" customWidth="1"/>
    <col min="11778" max="11778" width="20" style="437" customWidth="1"/>
    <col min="11779" max="11779" width="18.42578125" style="437" customWidth="1"/>
    <col min="11780" max="11780" width="20.85546875" style="437" customWidth="1"/>
    <col min="11781" max="12032" width="11.42578125" style="437"/>
    <col min="12033" max="12033" width="18.85546875" style="437" customWidth="1"/>
    <col min="12034" max="12034" width="20" style="437" customWidth="1"/>
    <col min="12035" max="12035" width="18.42578125" style="437" customWidth="1"/>
    <col min="12036" max="12036" width="20.85546875" style="437" customWidth="1"/>
    <col min="12037" max="12288" width="11.42578125" style="437"/>
    <col min="12289" max="12289" width="18.85546875" style="437" customWidth="1"/>
    <col min="12290" max="12290" width="20" style="437" customWidth="1"/>
    <col min="12291" max="12291" width="18.42578125" style="437" customWidth="1"/>
    <col min="12292" max="12292" width="20.85546875" style="437" customWidth="1"/>
    <col min="12293" max="12544" width="11.42578125" style="437"/>
    <col min="12545" max="12545" width="18.85546875" style="437" customWidth="1"/>
    <col min="12546" max="12546" width="20" style="437" customWidth="1"/>
    <col min="12547" max="12547" width="18.42578125" style="437" customWidth="1"/>
    <col min="12548" max="12548" width="20.85546875" style="437" customWidth="1"/>
    <col min="12549" max="12800" width="11.42578125" style="437"/>
    <col min="12801" max="12801" width="18.85546875" style="437" customWidth="1"/>
    <col min="12802" max="12802" width="20" style="437" customWidth="1"/>
    <col min="12803" max="12803" width="18.42578125" style="437" customWidth="1"/>
    <col min="12804" max="12804" width="20.85546875" style="437" customWidth="1"/>
    <col min="12805" max="13056" width="11.42578125" style="437"/>
    <col min="13057" max="13057" width="18.85546875" style="437" customWidth="1"/>
    <col min="13058" max="13058" width="20" style="437" customWidth="1"/>
    <col min="13059" max="13059" width="18.42578125" style="437" customWidth="1"/>
    <col min="13060" max="13060" width="20.85546875" style="437" customWidth="1"/>
    <col min="13061" max="13312" width="11.42578125" style="437"/>
    <col min="13313" max="13313" width="18.85546875" style="437" customWidth="1"/>
    <col min="13314" max="13314" width="20" style="437" customWidth="1"/>
    <col min="13315" max="13315" width="18.42578125" style="437" customWidth="1"/>
    <col min="13316" max="13316" width="20.85546875" style="437" customWidth="1"/>
    <col min="13317" max="13568" width="11.42578125" style="437"/>
    <col min="13569" max="13569" width="18.85546875" style="437" customWidth="1"/>
    <col min="13570" max="13570" width="20" style="437" customWidth="1"/>
    <col min="13571" max="13571" width="18.42578125" style="437" customWidth="1"/>
    <col min="13572" max="13572" width="20.85546875" style="437" customWidth="1"/>
    <col min="13573" max="13824" width="11.42578125" style="437"/>
    <col min="13825" max="13825" width="18.85546875" style="437" customWidth="1"/>
    <col min="13826" max="13826" width="20" style="437" customWidth="1"/>
    <col min="13827" max="13827" width="18.42578125" style="437" customWidth="1"/>
    <col min="13828" max="13828" width="20.85546875" style="437" customWidth="1"/>
    <col min="13829" max="14080" width="11.42578125" style="437"/>
    <col min="14081" max="14081" width="18.85546875" style="437" customWidth="1"/>
    <col min="14082" max="14082" width="20" style="437" customWidth="1"/>
    <col min="14083" max="14083" width="18.42578125" style="437" customWidth="1"/>
    <col min="14084" max="14084" width="20.85546875" style="437" customWidth="1"/>
    <col min="14085" max="14336" width="11.42578125" style="437"/>
    <col min="14337" max="14337" width="18.85546875" style="437" customWidth="1"/>
    <col min="14338" max="14338" width="20" style="437" customWidth="1"/>
    <col min="14339" max="14339" width="18.42578125" style="437" customWidth="1"/>
    <col min="14340" max="14340" width="20.85546875" style="437" customWidth="1"/>
    <col min="14341" max="14592" width="11.42578125" style="437"/>
    <col min="14593" max="14593" width="18.85546875" style="437" customWidth="1"/>
    <col min="14594" max="14594" width="20" style="437" customWidth="1"/>
    <col min="14595" max="14595" width="18.42578125" style="437" customWidth="1"/>
    <col min="14596" max="14596" width="20.85546875" style="437" customWidth="1"/>
    <col min="14597" max="14848" width="11.42578125" style="437"/>
    <col min="14849" max="14849" width="18.85546875" style="437" customWidth="1"/>
    <col min="14850" max="14850" width="20" style="437" customWidth="1"/>
    <col min="14851" max="14851" width="18.42578125" style="437" customWidth="1"/>
    <col min="14852" max="14852" width="20.85546875" style="437" customWidth="1"/>
    <col min="14853" max="15104" width="11.42578125" style="437"/>
    <col min="15105" max="15105" width="18.85546875" style="437" customWidth="1"/>
    <col min="15106" max="15106" width="20" style="437" customWidth="1"/>
    <col min="15107" max="15107" width="18.42578125" style="437" customWidth="1"/>
    <col min="15108" max="15108" width="20.85546875" style="437" customWidth="1"/>
    <col min="15109" max="15360" width="11.42578125" style="437"/>
    <col min="15361" max="15361" width="18.85546875" style="437" customWidth="1"/>
    <col min="15362" max="15362" width="20" style="437" customWidth="1"/>
    <col min="15363" max="15363" width="18.42578125" style="437" customWidth="1"/>
    <col min="15364" max="15364" width="20.85546875" style="437" customWidth="1"/>
    <col min="15365" max="15616" width="11.42578125" style="437"/>
    <col min="15617" max="15617" width="18.85546875" style="437" customWidth="1"/>
    <col min="15618" max="15618" width="20" style="437" customWidth="1"/>
    <col min="15619" max="15619" width="18.42578125" style="437" customWidth="1"/>
    <col min="15620" max="15620" width="20.85546875" style="437" customWidth="1"/>
    <col min="15621" max="15872" width="11.42578125" style="437"/>
    <col min="15873" max="15873" width="18.85546875" style="437" customWidth="1"/>
    <col min="15874" max="15874" width="20" style="437" customWidth="1"/>
    <col min="15875" max="15875" width="18.42578125" style="437" customWidth="1"/>
    <col min="15876" max="15876" width="20.85546875" style="437" customWidth="1"/>
    <col min="15877" max="16128" width="11.42578125" style="437"/>
    <col min="16129" max="16129" width="18.85546875" style="437" customWidth="1"/>
    <col min="16130" max="16130" width="20" style="437" customWidth="1"/>
    <col min="16131" max="16131" width="18.42578125" style="437" customWidth="1"/>
    <col min="16132" max="16132" width="20.85546875" style="437" customWidth="1"/>
    <col min="16133" max="16384" width="11.42578125" style="437"/>
  </cols>
  <sheetData>
    <row r="1" spans="1:5" ht="15.75" customHeight="1">
      <c r="D1" s="2188">
        <v>38</v>
      </c>
    </row>
    <row r="2" spans="1:5" ht="15.75" customHeight="1">
      <c r="A2" s="2452" t="s">
        <v>1138</v>
      </c>
      <c r="B2" s="2452"/>
      <c r="C2" s="2452"/>
      <c r="D2" s="2452"/>
    </row>
    <row r="3" spans="1:5" ht="15" customHeight="1">
      <c r="A3" s="2589" t="s">
        <v>793</v>
      </c>
      <c r="B3" s="2589"/>
      <c r="C3" s="2589"/>
      <c r="D3" s="2589"/>
      <c r="E3" s="450"/>
    </row>
    <row r="4" spans="1:5" ht="12.75" customHeight="1" thickBot="1">
      <c r="D4" s="2189" t="s">
        <v>1372</v>
      </c>
    </row>
    <row r="5" spans="1:5" ht="19.5" customHeight="1" thickBot="1">
      <c r="A5" s="1121" t="s">
        <v>795</v>
      </c>
      <c r="B5" s="1121" t="s">
        <v>796</v>
      </c>
      <c r="C5" s="1121" t="s">
        <v>797</v>
      </c>
      <c r="D5" s="1121" t="s">
        <v>798</v>
      </c>
    </row>
    <row r="6" spans="1:5" ht="15.95" customHeight="1">
      <c r="A6" s="453" t="s">
        <v>799</v>
      </c>
      <c r="B6" s="453">
        <v>22</v>
      </c>
      <c r="C6" s="453">
        <v>14</v>
      </c>
      <c r="D6" s="454">
        <v>1000</v>
      </c>
      <c r="E6" s="452"/>
    </row>
    <row r="7" spans="1:5" ht="15.95" customHeight="1">
      <c r="A7" s="453" t="s">
        <v>800</v>
      </c>
      <c r="B7" s="453">
        <v>40</v>
      </c>
      <c r="C7" s="453">
        <v>72</v>
      </c>
      <c r="D7" s="454">
        <v>2000</v>
      </c>
      <c r="E7" s="452"/>
    </row>
    <row r="8" spans="1:5" ht="15.95" customHeight="1">
      <c r="A8" s="453" t="s">
        <v>801</v>
      </c>
      <c r="B8" s="453">
        <v>52</v>
      </c>
      <c r="C8" s="453">
        <v>116</v>
      </c>
      <c r="D8" s="454">
        <v>2886</v>
      </c>
      <c r="E8" s="452"/>
    </row>
    <row r="9" spans="1:5" ht="15.95" customHeight="1">
      <c r="A9" s="453" t="s">
        <v>802</v>
      </c>
      <c r="B9" s="453">
        <v>61</v>
      </c>
      <c r="C9" s="453">
        <v>200</v>
      </c>
      <c r="D9" s="454">
        <v>5000</v>
      </c>
      <c r="E9" s="452"/>
    </row>
    <row r="10" spans="1:5" ht="15.95" customHeight="1">
      <c r="A10" s="453" t="s">
        <v>803</v>
      </c>
      <c r="B10" s="453">
        <v>64</v>
      </c>
      <c r="C10" s="453">
        <v>220</v>
      </c>
      <c r="D10" s="454">
        <v>6000</v>
      </c>
      <c r="E10" s="452"/>
    </row>
    <row r="11" spans="1:5" ht="15.95" customHeight="1">
      <c r="A11" s="453" t="s">
        <v>804</v>
      </c>
      <c r="B11" s="453">
        <v>71</v>
      </c>
      <c r="C11" s="453">
        <v>235</v>
      </c>
      <c r="D11" s="454">
        <v>6829</v>
      </c>
      <c r="E11" s="452"/>
    </row>
    <row r="12" spans="1:5" ht="15.95" customHeight="1">
      <c r="A12" s="453" t="s">
        <v>805</v>
      </c>
      <c r="B12" s="453">
        <v>84</v>
      </c>
      <c r="C12" s="453">
        <v>262</v>
      </c>
      <c r="D12" s="454">
        <v>7100</v>
      </c>
      <c r="E12" s="452"/>
    </row>
    <row r="13" spans="1:5" ht="15.95" customHeight="1">
      <c r="A13" s="453" t="s">
        <v>806</v>
      </c>
      <c r="B13" s="453">
        <v>96</v>
      </c>
      <c r="C13" s="453">
        <v>297</v>
      </c>
      <c r="D13" s="454">
        <v>7450</v>
      </c>
      <c r="E13" s="452"/>
    </row>
    <row r="14" spans="1:5" ht="15.95" customHeight="1">
      <c r="A14" s="453" t="s">
        <v>807</v>
      </c>
      <c r="B14" s="453">
        <v>102</v>
      </c>
      <c r="C14" s="453">
        <v>352</v>
      </c>
      <c r="D14" s="454">
        <v>7906</v>
      </c>
      <c r="E14" s="452"/>
    </row>
    <row r="15" spans="1:5" ht="15.95" customHeight="1">
      <c r="A15" s="453" t="s">
        <v>808</v>
      </c>
      <c r="B15" s="453">
        <v>104</v>
      </c>
      <c r="C15" s="453">
        <v>432</v>
      </c>
      <c r="D15" s="454">
        <v>9086</v>
      </c>
      <c r="E15" s="452"/>
    </row>
    <row r="16" spans="1:5" ht="15.95" customHeight="1">
      <c r="A16" s="453" t="s">
        <v>809</v>
      </c>
      <c r="B16" s="453">
        <v>107</v>
      </c>
      <c r="C16" s="453">
        <v>455</v>
      </c>
      <c r="D16" s="454">
        <v>9557</v>
      </c>
      <c r="E16" s="452"/>
    </row>
    <row r="17" spans="1:5" ht="15.95" customHeight="1">
      <c r="A17" s="453" t="s">
        <v>810</v>
      </c>
      <c r="B17" s="453">
        <v>108</v>
      </c>
      <c r="C17" s="453">
        <v>460</v>
      </c>
      <c r="D17" s="454">
        <v>9275</v>
      </c>
      <c r="E17" s="452"/>
    </row>
    <row r="18" spans="1:5" ht="15.95" customHeight="1">
      <c r="A18" s="453" t="s">
        <v>811</v>
      </c>
      <c r="B18" s="453">
        <v>113</v>
      </c>
      <c r="C18" s="453">
        <v>470</v>
      </c>
      <c r="D18" s="454">
        <v>11893</v>
      </c>
      <c r="E18" s="452"/>
    </row>
    <row r="19" spans="1:5" ht="15.95" customHeight="1">
      <c r="A19" s="453" t="s">
        <v>812</v>
      </c>
      <c r="B19" s="453">
        <v>142</v>
      </c>
      <c r="C19" s="453">
        <v>542</v>
      </c>
      <c r="D19" s="454">
        <v>12768</v>
      </c>
      <c r="E19" s="452"/>
    </row>
    <row r="20" spans="1:5" ht="15.95" customHeight="1">
      <c r="A20" s="453" t="s">
        <v>813</v>
      </c>
      <c r="B20" s="453">
        <v>164</v>
      </c>
      <c r="C20" s="453">
        <v>601</v>
      </c>
      <c r="D20" s="454">
        <v>14151</v>
      </c>
      <c r="E20" s="452"/>
    </row>
    <row r="21" spans="1:5" ht="15.95" customHeight="1">
      <c r="A21" s="453" t="s">
        <v>814</v>
      </c>
      <c r="B21" s="453">
        <v>183</v>
      </c>
      <c r="C21" s="453">
        <v>670</v>
      </c>
      <c r="D21" s="454">
        <v>14535</v>
      </c>
      <c r="E21" s="452"/>
    </row>
    <row r="22" spans="1:5" ht="15.95" customHeight="1">
      <c r="A22" s="453" t="s">
        <v>815</v>
      </c>
      <c r="B22" s="453">
        <v>184</v>
      </c>
      <c r="C22" s="453">
        <v>712</v>
      </c>
      <c r="D22" s="454">
        <v>14497</v>
      </c>
      <c r="E22" s="452"/>
    </row>
    <row r="23" spans="1:5" ht="15.95" customHeight="1">
      <c r="A23" s="453" t="s">
        <v>816</v>
      </c>
      <c r="B23" s="453">
        <v>185</v>
      </c>
      <c r="C23" s="453">
        <v>707</v>
      </c>
      <c r="D23" s="454">
        <v>14497</v>
      </c>
      <c r="E23" s="452"/>
    </row>
    <row r="24" spans="1:5" ht="15.95" customHeight="1">
      <c r="A24" s="453" t="s">
        <v>817</v>
      </c>
      <c r="B24" s="453">
        <v>199</v>
      </c>
      <c r="C24" s="453">
        <v>772</v>
      </c>
      <c r="D24" s="454">
        <v>14696</v>
      </c>
      <c r="E24" s="452"/>
    </row>
    <row r="25" spans="1:5" ht="15.95" customHeight="1">
      <c r="A25" s="453" t="s">
        <v>818</v>
      </c>
      <c r="B25" s="453">
        <v>194</v>
      </c>
      <c r="C25" s="453">
        <v>785</v>
      </c>
      <c r="D25" s="454">
        <v>13943</v>
      </c>
      <c r="E25" s="452"/>
    </row>
    <row r="26" spans="1:5" ht="15.95" customHeight="1">
      <c r="A26" s="453" t="s">
        <v>819</v>
      </c>
      <c r="B26" s="453">
        <v>190</v>
      </c>
      <c r="C26" s="453">
        <v>814</v>
      </c>
      <c r="D26" s="454">
        <v>14209</v>
      </c>
      <c r="E26" s="452"/>
    </row>
    <row r="27" spans="1:5" ht="15.95" customHeight="1">
      <c r="A27" s="453" t="s">
        <v>820</v>
      </c>
      <c r="B27" s="453">
        <v>190</v>
      </c>
      <c r="C27" s="453">
        <v>800</v>
      </c>
      <c r="D27" s="454">
        <v>14000</v>
      </c>
      <c r="E27" s="452"/>
    </row>
    <row r="28" spans="1:5" ht="15.95" customHeight="1">
      <c r="A28" s="453" t="s">
        <v>821</v>
      </c>
      <c r="B28" s="453">
        <v>121</v>
      </c>
      <c r="C28" s="453">
        <v>648</v>
      </c>
      <c r="D28" s="454">
        <v>11385</v>
      </c>
      <c r="E28" s="452"/>
    </row>
    <row r="29" spans="1:5" ht="15.95" customHeight="1">
      <c r="A29" s="453" t="s">
        <v>822</v>
      </c>
      <c r="B29" s="453">
        <v>143</v>
      </c>
      <c r="C29" s="453">
        <v>490</v>
      </c>
      <c r="D29" s="454">
        <v>11945</v>
      </c>
      <c r="E29" s="452"/>
    </row>
    <row r="30" spans="1:5" ht="15.95" customHeight="1">
      <c r="A30" s="453" t="s">
        <v>823</v>
      </c>
      <c r="B30" s="453">
        <v>175</v>
      </c>
      <c r="C30" s="453">
        <v>543</v>
      </c>
      <c r="D30" s="454">
        <v>13616</v>
      </c>
      <c r="E30" s="452"/>
    </row>
    <row r="31" spans="1:5" ht="15.95" customHeight="1">
      <c r="A31" s="453" t="s">
        <v>824</v>
      </c>
      <c r="B31" s="453">
        <v>186</v>
      </c>
      <c r="C31" s="453">
        <v>541</v>
      </c>
      <c r="D31" s="454">
        <v>13585</v>
      </c>
      <c r="E31" s="452"/>
    </row>
    <row r="32" spans="1:5" ht="15.95" customHeight="1">
      <c r="A32" s="453" t="s">
        <v>825</v>
      </c>
      <c r="B32" s="453">
        <v>193</v>
      </c>
      <c r="C32" s="453">
        <v>610</v>
      </c>
      <c r="D32" s="454">
        <v>12996</v>
      </c>
      <c r="E32" s="452"/>
    </row>
    <row r="33" spans="1:5" ht="15.95" customHeight="1">
      <c r="A33" s="453" t="s">
        <v>826</v>
      </c>
      <c r="B33" s="453">
        <v>187</v>
      </c>
      <c r="C33" s="453">
        <v>617</v>
      </c>
      <c r="D33" s="454">
        <v>13112</v>
      </c>
      <c r="E33" s="452"/>
    </row>
    <row r="34" spans="1:5" ht="15.95" customHeight="1">
      <c r="A34" s="453" t="s">
        <v>827</v>
      </c>
      <c r="B34" s="453">
        <v>179</v>
      </c>
      <c r="C34" s="453">
        <v>602</v>
      </c>
      <c r="D34" s="454">
        <v>12663</v>
      </c>
      <c r="E34" s="452"/>
    </row>
    <row r="35" spans="1:5" ht="15.95" customHeight="1">
      <c r="A35" s="453" t="s">
        <v>828</v>
      </c>
      <c r="B35" s="453">
        <v>173</v>
      </c>
      <c r="C35" s="453">
        <v>582</v>
      </c>
      <c r="D35" s="454">
        <v>12704</v>
      </c>
      <c r="E35" s="452"/>
    </row>
    <row r="36" spans="1:5" ht="15.95" customHeight="1">
      <c r="A36" s="455" t="s">
        <v>829</v>
      </c>
      <c r="B36" s="455">
        <v>172</v>
      </c>
      <c r="C36" s="455">
        <v>588</v>
      </c>
      <c r="D36" s="1122">
        <v>12567</v>
      </c>
      <c r="E36" s="452"/>
    </row>
    <row r="37" spans="1:5" ht="15.95" customHeight="1">
      <c r="A37" s="455" t="s">
        <v>830</v>
      </c>
      <c r="B37" s="455">
        <v>179</v>
      </c>
      <c r="C37" s="455">
        <v>566</v>
      </c>
      <c r="D37" s="1122">
        <v>11865</v>
      </c>
      <c r="E37" s="452"/>
    </row>
    <row r="38" spans="1:5" ht="15.95" customHeight="1">
      <c r="A38" s="455" t="s">
        <v>831</v>
      </c>
      <c r="B38" s="455">
        <v>175</v>
      </c>
      <c r="C38" s="455">
        <v>609</v>
      </c>
      <c r="D38" s="1122">
        <v>12169</v>
      </c>
      <c r="E38" s="452"/>
    </row>
    <row r="39" spans="1:5" ht="15.95" customHeight="1">
      <c r="A39" s="455" t="s">
        <v>832</v>
      </c>
      <c r="B39" s="455">
        <v>174</v>
      </c>
      <c r="C39" s="455">
        <v>609</v>
      </c>
      <c r="D39" s="1122">
        <v>12169</v>
      </c>
      <c r="E39" s="452"/>
    </row>
    <row r="40" spans="1:5" ht="15.95" customHeight="1">
      <c r="A40" s="455" t="s">
        <v>833</v>
      </c>
      <c r="B40" s="455">
        <v>175</v>
      </c>
      <c r="C40" s="455">
        <v>599</v>
      </c>
      <c r="D40" s="1122">
        <v>12169</v>
      </c>
      <c r="E40" s="452"/>
    </row>
    <row r="41" spans="1:5" ht="15.95" customHeight="1">
      <c r="A41" s="455" t="s">
        <v>834</v>
      </c>
      <c r="B41" s="455">
        <v>179</v>
      </c>
      <c r="C41" s="455">
        <v>650</v>
      </c>
      <c r="D41" s="1122">
        <v>12770</v>
      </c>
      <c r="E41" s="452"/>
    </row>
    <row r="42" spans="1:5" ht="15.95" customHeight="1">
      <c r="A42" s="455" t="s">
        <v>835</v>
      </c>
      <c r="B42" s="455">
        <v>172</v>
      </c>
      <c r="C42" s="455">
        <v>617</v>
      </c>
      <c r="D42" s="1122">
        <v>11567</v>
      </c>
      <c r="E42" s="452"/>
    </row>
    <row r="43" spans="1:5" ht="15.95" customHeight="1">
      <c r="A43" s="455" t="s">
        <v>836</v>
      </c>
      <c r="B43" s="455">
        <v>172</v>
      </c>
      <c r="C43" s="455">
        <v>623</v>
      </c>
      <c r="D43" s="1122">
        <v>11843</v>
      </c>
      <c r="E43" s="452"/>
    </row>
    <row r="44" spans="1:5" ht="15.95" customHeight="1" thickBot="1">
      <c r="A44" s="456" t="s">
        <v>854</v>
      </c>
      <c r="B44" s="456">
        <v>161</v>
      </c>
      <c r="C44" s="456">
        <f>491+180</f>
        <v>671</v>
      </c>
      <c r="D44" s="1123">
        <v>11404</v>
      </c>
      <c r="E44" s="452"/>
    </row>
    <row r="45" spans="1:5" ht="15.95" customHeight="1" thickBot="1">
      <c r="A45" s="456" t="s">
        <v>1330</v>
      </c>
      <c r="B45" s="456">
        <v>162</v>
      </c>
      <c r="C45" s="456">
        <f>417+147</f>
        <v>564</v>
      </c>
      <c r="D45" s="1123">
        <v>11011</v>
      </c>
      <c r="E45" s="452"/>
    </row>
    <row r="46" spans="1:5">
      <c r="A46" s="2590" t="s">
        <v>837</v>
      </c>
      <c r="B46" s="2590"/>
      <c r="C46" s="2590"/>
      <c r="D46" s="457"/>
    </row>
  </sheetData>
  <mergeCells count="3">
    <mergeCell ref="A2:D2"/>
    <mergeCell ref="A3:D3"/>
    <mergeCell ref="A46:C46"/>
  </mergeCells>
  <phoneticPr fontId="128" type="noConversion"/>
  <printOptions horizontalCentered="1" verticalCentered="1"/>
  <pageMargins left="1.0629921259842521" right="0" top="0.39370078740157483" bottom="0.19685039370078741" header="0.36" footer="0.18"/>
  <pageSetup paperSize="9" scale="112" orientation="portrait" horizontalDpi="360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K25"/>
  <sheetViews>
    <sheetView view="pageLayout" topLeftCell="B4" workbookViewId="0">
      <selection activeCell="G27" sqref="C27:G220"/>
    </sheetView>
  </sheetViews>
  <sheetFormatPr baseColWidth="10" defaultColWidth="11.42578125" defaultRowHeight="12.75"/>
  <cols>
    <col min="1" max="1" width="4.42578125" style="437" hidden="1" customWidth="1"/>
    <col min="2" max="2" width="11.42578125" style="437" customWidth="1"/>
    <col min="3" max="3" width="18.42578125" style="437" customWidth="1"/>
    <col min="4" max="4" width="21" style="437" customWidth="1"/>
    <col min="5" max="5" width="19" style="437" customWidth="1"/>
    <col min="6" max="6" width="22.7109375" style="437" customWidth="1"/>
    <col min="7" max="7" width="20.85546875" style="437" customWidth="1"/>
    <col min="8" max="8" width="9.7109375" style="437" customWidth="1"/>
    <col min="9" max="256" width="11.42578125" style="437"/>
    <col min="257" max="257" width="6" style="437" customWidth="1"/>
    <col min="258" max="258" width="24.42578125" style="437" customWidth="1"/>
    <col min="259" max="259" width="18.42578125" style="437" customWidth="1"/>
    <col min="260" max="260" width="17.140625" style="437" customWidth="1"/>
    <col min="261" max="261" width="22" style="437" customWidth="1"/>
    <col min="262" max="262" width="22.85546875" style="437" customWidth="1"/>
    <col min="263" max="512" width="11.42578125" style="437"/>
    <col min="513" max="513" width="6" style="437" customWidth="1"/>
    <col min="514" max="514" width="24.42578125" style="437" customWidth="1"/>
    <col min="515" max="515" width="18.42578125" style="437" customWidth="1"/>
    <col min="516" max="516" width="17.140625" style="437" customWidth="1"/>
    <col min="517" max="517" width="22" style="437" customWidth="1"/>
    <col min="518" max="518" width="22.85546875" style="437" customWidth="1"/>
    <col min="519" max="768" width="11.42578125" style="437"/>
    <col min="769" max="769" width="6" style="437" customWidth="1"/>
    <col min="770" max="770" width="24.42578125" style="437" customWidth="1"/>
    <col min="771" max="771" width="18.42578125" style="437" customWidth="1"/>
    <col min="772" max="772" width="17.140625" style="437" customWidth="1"/>
    <col min="773" max="773" width="22" style="437" customWidth="1"/>
    <col min="774" max="774" width="22.85546875" style="437" customWidth="1"/>
    <col min="775" max="1024" width="11.42578125" style="437"/>
    <col min="1025" max="1025" width="6" style="437" customWidth="1"/>
    <col min="1026" max="1026" width="24.42578125" style="437" customWidth="1"/>
    <col min="1027" max="1027" width="18.42578125" style="437" customWidth="1"/>
    <col min="1028" max="1028" width="17.140625" style="437" customWidth="1"/>
    <col min="1029" max="1029" width="22" style="437" customWidth="1"/>
    <col min="1030" max="1030" width="22.85546875" style="437" customWidth="1"/>
    <col min="1031" max="1280" width="11.42578125" style="437"/>
    <col min="1281" max="1281" width="6" style="437" customWidth="1"/>
    <col min="1282" max="1282" width="24.42578125" style="437" customWidth="1"/>
    <col min="1283" max="1283" width="18.42578125" style="437" customWidth="1"/>
    <col min="1284" max="1284" width="17.140625" style="437" customWidth="1"/>
    <col min="1285" max="1285" width="22" style="437" customWidth="1"/>
    <col min="1286" max="1286" width="22.85546875" style="437" customWidth="1"/>
    <col min="1287" max="1536" width="11.42578125" style="437"/>
    <col min="1537" max="1537" width="6" style="437" customWidth="1"/>
    <col min="1538" max="1538" width="24.42578125" style="437" customWidth="1"/>
    <col min="1539" max="1539" width="18.42578125" style="437" customWidth="1"/>
    <col min="1540" max="1540" width="17.140625" style="437" customWidth="1"/>
    <col min="1541" max="1541" width="22" style="437" customWidth="1"/>
    <col min="1542" max="1542" width="22.85546875" style="437" customWidth="1"/>
    <col min="1543" max="1792" width="11.42578125" style="437"/>
    <col min="1793" max="1793" width="6" style="437" customWidth="1"/>
    <col min="1794" max="1794" width="24.42578125" style="437" customWidth="1"/>
    <col min="1795" max="1795" width="18.42578125" style="437" customWidth="1"/>
    <col min="1796" max="1796" width="17.140625" style="437" customWidth="1"/>
    <col min="1797" max="1797" width="22" style="437" customWidth="1"/>
    <col min="1798" max="1798" width="22.85546875" style="437" customWidth="1"/>
    <col min="1799" max="2048" width="11.42578125" style="437"/>
    <col min="2049" max="2049" width="6" style="437" customWidth="1"/>
    <col min="2050" max="2050" width="24.42578125" style="437" customWidth="1"/>
    <col min="2051" max="2051" width="18.42578125" style="437" customWidth="1"/>
    <col min="2052" max="2052" width="17.140625" style="437" customWidth="1"/>
    <col min="2053" max="2053" width="22" style="437" customWidth="1"/>
    <col min="2054" max="2054" width="22.85546875" style="437" customWidth="1"/>
    <col min="2055" max="2304" width="11.42578125" style="437"/>
    <col min="2305" max="2305" width="6" style="437" customWidth="1"/>
    <col min="2306" max="2306" width="24.42578125" style="437" customWidth="1"/>
    <col min="2307" max="2307" width="18.42578125" style="437" customWidth="1"/>
    <col min="2308" max="2308" width="17.140625" style="437" customWidth="1"/>
    <col min="2309" max="2309" width="22" style="437" customWidth="1"/>
    <col min="2310" max="2310" width="22.85546875" style="437" customWidth="1"/>
    <col min="2311" max="2560" width="11.42578125" style="437"/>
    <col min="2561" max="2561" width="6" style="437" customWidth="1"/>
    <col min="2562" max="2562" width="24.42578125" style="437" customWidth="1"/>
    <col min="2563" max="2563" width="18.42578125" style="437" customWidth="1"/>
    <col min="2564" max="2564" width="17.140625" style="437" customWidth="1"/>
    <col min="2565" max="2565" width="22" style="437" customWidth="1"/>
    <col min="2566" max="2566" width="22.85546875" style="437" customWidth="1"/>
    <col min="2567" max="2816" width="11.42578125" style="437"/>
    <col min="2817" max="2817" width="6" style="437" customWidth="1"/>
    <col min="2818" max="2818" width="24.42578125" style="437" customWidth="1"/>
    <col min="2819" max="2819" width="18.42578125" style="437" customWidth="1"/>
    <col min="2820" max="2820" width="17.140625" style="437" customWidth="1"/>
    <col min="2821" max="2821" width="22" style="437" customWidth="1"/>
    <col min="2822" max="2822" width="22.85546875" style="437" customWidth="1"/>
    <col min="2823" max="3072" width="11.42578125" style="437"/>
    <col min="3073" max="3073" width="6" style="437" customWidth="1"/>
    <col min="3074" max="3074" width="24.42578125" style="437" customWidth="1"/>
    <col min="3075" max="3075" width="18.42578125" style="437" customWidth="1"/>
    <col min="3076" max="3076" width="17.140625" style="437" customWidth="1"/>
    <col min="3077" max="3077" width="22" style="437" customWidth="1"/>
    <col min="3078" max="3078" width="22.85546875" style="437" customWidth="1"/>
    <col min="3079" max="3328" width="11.42578125" style="437"/>
    <col min="3329" max="3329" width="6" style="437" customWidth="1"/>
    <col min="3330" max="3330" width="24.42578125" style="437" customWidth="1"/>
    <col min="3331" max="3331" width="18.42578125" style="437" customWidth="1"/>
    <col min="3332" max="3332" width="17.140625" style="437" customWidth="1"/>
    <col min="3333" max="3333" width="22" style="437" customWidth="1"/>
    <col min="3334" max="3334" width="22.85546875" style="437" customWidth="1"/>
    <col min="3335" max="3584" width="11.42578125" style="437"/>
    <col min="3585" max="3585" width="6" style="437" customWidth="1"/>
    <col min="3586" max="3586" width="24.42578125" style="437" customWidth="1"/>
    <col min="3587" max="3587" width="18.42578125" style="437" customWidth="1"/>
    <col min="3588" max="3588" width="17.140625" style="437" customWidth="1"/>
    <col min="3589" max="3589" width="22" style="437" customWidth="1"/>
    <col min="3590" max="3590" width="22.85546875" style="437" customWidth="1"/>
    <col min="3591" max="3840" width="11.42578125" style="437"/>
    <col min="3841" max="3841" width="6" style="437" customWidth="1"/>
    <col min="3842" max="3842" width="24.42578125" style="437" customWidth="1"/>
    <col min="3843" max="3843" width="18.42578125" style="437" customWidth="1"/>
    <col min="3844" max="3844" width="17.140625" style="437" customWidth="1"/>
    <col min="3845" max="3845" width="22" style="437" customWidth="1"/>
    <col min="3846" max="3846" width="22.85546875" style="437" customWidth="1"/>
    <col min="3847" max="4096" width="11.42578125" style="437"/>
    <col min="4097" max="4097" width="6" style="437" customWidth="1"/>
    <col min="4098" max="4098" width="24.42578125" style="437" customWidth="1"/>
    <col min="4099" max="4099" width="18.42578125" style="437" customWidth="1"/>
    <col min="4100" max="4100" width="17.140625" style="437" customWidth="1"/>
    <col min="4101" max="4101" width="22" style="437" customWidth="1"/>
    <col min="4102" max="4102" width="22.85546875" style="437" customWidth="1"/>
    <col min="4103" max="4352" width="11.42578125" style="437"/>
    <col min="4353" max="4353" width="6" style="437" customWidth="1"/>
    <col min="4354" max="4354" width="24.42578125" style="437" customWidth="1"/>
    <col min="4355" max="4355" width="18.42578125" style="437" customWidth="1"/>
    <col min="4356" max="4356" width="17.140625" style="437" customWidth="1"/>
    <col min="4357" max="4357" width="22" style="437" customWidth="1"/>
    <col min="4358" max="4358" width="22.85546875" style="437" customWidth="1"/>
    <col min="4359" max="4608" width="11.42578125" style="437"/>
    <col min="4609" max="4609" width="6" style="437" customWidth="1"/>
    <col min="4610" max="4610" width="24.42578125" style="437" customWidth="1"/>
    <col min="4611" max="4611" width="18.42578125" style="437" customWidth="1"/>
    <col min="4612" max="4612" width="17.140625" style="437" customWidth="1"/>
    <col min="4613" max="4613" width="22" style="437" customWidth="1"/>
    <col min="4614" max="4614" width="22.85546875" style="437" customWidth="1"/>
    <col min="4615" max="4864" width="11.42578125" style="437"/>
    <col min="4865" max="4865" width="6" style="437" customWidth="1"/>
    <col min="4866" max="4866" width="24.42578125" style="437" customWidth="1"/>
    <col min="4867" max="4867" width="18.42578125" style="437" customWidth="1"/>
    <col min="4868" max="4868" width="17.140625" style="437" customWidth="1"/>
    <col min="4869" max="4869" width="22" style="437" customWidth="1"/>
    <col min="4870" max="4870" width="22.85546875" style="437" customWidth="1"/>
    <col min="4871" max="5120" width="11.42578125" style="437"/>
    <col min="5121" max="5121" width="6" style="437" customWidth="1"/>
    <col min="5122" max="5122" width="24.42578125" style="437" customWidth="1"/>
    <col min="5123" max="5123" width="18.42578125" style="437" customWidth="1"/>
    <col min="5124" max="5124" width="17.140625" style="437" customWidth="1"/>
    <col min="5125" max="5125" width="22" style="437" customWidth="1"/>
    <col min="5126" max="5126" width="22.85546875" style="437" customWidth="1"/>
    <col min="5127" max="5376" width="11.42578125" style="437"/>
    <col min="5377" max="5377" width="6" style="437" customWidth="1"/>
    <col min="5378" max="5378" width="24.42578125" style="437" customWidth="1"/>
    <col min="5379" max="5379" width="18.42578125" style="437" customWidth="1"/>
    <col min="5380" max="5380" width="17.140625" style="437" customWidth="1"/>
    <col min="5381" max="5381" width="22" style="437" customWidth="1"/>
    <col min="5382" max="5382" width="22.85546875" style="437" customWidth="1"/>
    <col min="5383" max="5632" width="11.42578125" style="437"/>
    <col min="5633" max="5633" width="6" style="437" customWidth="1"/>
    <col min="5634" max="5634" width="24.42578125" style="437" customWidth="1"/>
    <col min="5635" max="5635" width="18.42578125" style="437" customWidth="1"/>
    <col min="5636" max="5636" width="17.140625" style="437" customWidth="1"/>
    <col min="5637" max="5637" width="22" style="437" customWidth="1"/>
    <col min="5638" max="5638" width="22.85546875" style="437" customWidth="1"/>
    <col min="5639" max="5888" width="11.42578125" style="437"/>
    <col min="5889" max="5889" width="6" style="437" customWidth="1"/>
    <col min="5890" max="5890" width="24.42578125" style="437" customWidth="1"/>
    <col min="5891" max="5891" width="18.42578125" style="437" customWidth="1"/>
    <col min="5892" max="5892" width="17.140625" style="437" customWidth="1"/>
    <col min="5893" max="5893" width="22" style="437" customWidth="1"/>
    <col min="5894" max="5894" width="22.85546875" style="437" customWidth="1"/>
    <col min="5895" max="6144" width="11.42578125" style="437"/>
    <col min="6145" max="6145" width="6" style="437" customWidth="1"/>
    <col min="6146" max="6146" width="24.42578125" style="437" customWidth="1"/>
    <col min="6147" max="6147" width="18.42578125" style="437" customWidth="1"/>
    <col min="6148" max="6148" width="17.140625" style="437" customWidth="1"/>
    <col min="6149" max="6149" width="22" style="437" customWidth="1"/>
    <col min="6150" max="6150" width="22.85546875" style="437" customWidth="1"/>
    <col min="6151" max="6400" width="11.42578125" style="437"/>
    <col min="6401" max="6401" width="6" style="437" customWidth="1"/>
    <col min="6402" max="6402" width="24.42578125" style="437" customWidth="1"/>
    <col min="6403" max="6403" width="18.42578125" style="437" customWidth="1"/>
    <col min="6404" max="6404" width="17.140625" style="437" customWidth="1"/>
    <col min="6405" max="6405" width="22" style="437" customWidth="1"/>
    <col min="6406" max="6406" width="22.85546875" style="437" customWidth="1"/>
    <col min="6407" max="6656" width="11.42578125" style="437"/>
    <col min="6657" max="6657" width="6" style="437" customWidth="1"/>
    <col min="6658" max="6658" width="24.42578125" style="437" customWidth="1"/>
    <col min="6659" max="6659" width="18.42578125" style="437" customWidth="1"/>
    <col min="6660" max="6660" width="17.140625" style="437" customWidth="1"/>
    <col min="6661" max="6661" width="22" style="437" customWidth="1"/>
    <col min="6662" max="6662" width="22.85546875" style="437" customWidth="1"/>
    <col min="6663" max="6912" width="11.42578125" style="437"/>
    <col min="6913" max="6913" width="6" style="437" customWidth="1"/>
    <col min="6914" max="6914" width="24.42578125" style="437" customWidth="1"/>
    <col min="6915" max="6915" width="18.42578125" style="437" customWidth="1"/>
    <col min="6916" max="6916" width="17.140625" style="437" customWidth="1"/>
    <col min="6917" max="6917" width="22" style="437" customWidth="1"/>
    <col min="6918" max="6918" width="22.85546875" style="437" customWidth="1"/>
    <col min="6919" max="7168" width="11.42578125" style="437"/>
    <col min="7169" max="7169" width="6" style="437" customWidth="1"/>
    <col min="7170" max="7170" width="24.42578125" style="437" customWidth="1"/>
    <col min="7171" max="7171" width="18.42578125" style="437" customWidth="1"/>
    <col min="7172" max="7172" width="17.140625" style="437" customWidth="1"/>
    <col min="7173" max="7173" width="22" style="437" customWidth="1"/>
    <col min="7174" max="7174" width="22.85546875" style="437" customWidth="1"/>
    <col min="7175" max="7424" width="11.42578125" style="437"/>
    <col min="7425" max="7425" width="6" style="437" customWidth="1"/>
    <col min="7426" max="7426" width="24.42578125" style="437" customWidth="1"/>
    <col min="7427" max="7427" width="18.42578125" style="437" customWidth="1"/>
    <col min="7428" max="7428" width="17.140625" style="437" customWidth="1"/>
    <col min="7429" max="7429" width="22" style="437" customWidth="1"/>
    <col min="7430" max="7430" width="22.85546875" style="437" customWidth="1"/>
    <col min="7431" max="7680" width="11.42578125" style="437"/>
    <col min="7681" max="7681" width="6" style="437" customWidth="1"/>
    <col min="7682" max="7682" width="24.42578125" style="437" customWidth="1"/>
    <col min="7683" max="7683" width="18.42578125" style="437" customWidth="1"/>
    <col min="7684" max="7684" width="17.140625" style="437" customWidth="1"/>
    <col min="7685" max="7685" width="22" style="437" customWidth="1"/>
    <col min="7686" max="7686" width="22.85546875" style="437" customWidth="1"/>
    <col min="7687" max="7936" width="11.42578125" style="437"/>
    <col min="7937" max="7937" width="6" style="437" customWidth="1"/>
    <col min="7938" max="7938" width="24.42578125" style="437" customWidth="1"/>
    <col min="7939" max="7939" width="18.42578125" style="437" customWidth="1"/>
    <col min="7940" max="7940" width="17.140625" style="437" customWidth="1"/>
    <col min="7941" max="7941" width="22" style="437" customWidth="1"/>
    <col min="7942" max="7942" width="22.85546875" style="437" customWidth="1"/>
    <col min="7943" max="8192" width="11.42578125" style="437"/>
    <col min="8193" max="8193" width="6" style="437" customWidth="1"/>
    <col min="8194" max="8194" width="24.42578125" style="437" customWidth="1"/>
    <col min="8195" max="8195" width="18.42578125" style="437" customWidth="1"/>
    <col min="8196" max="8196" width="17.140625" style="437" customWidth="1"/>
    <col min="8197" max="8197" width="22" style="437" customWidth="1"/>
    <col min="8198" max="8198" width="22.85546875" style="437" customWidth="1"/>
    <col min="8199" max="8448" width="11.42578125" style="437"/>
    <col min="8449" max="8449" width="6" style="437" customWidth="1"/>
    <col min="8450" max="8450" width="24.42578125" style="437" customWidth="1"/>
    <col min="8451" max="8451" width="18.42578125" style="437" customWidth="1"/>
    <col min="8452" max="8452" width="17.140625" style="437" customWidth="1"/>
    <col min="8453" max="8453" width="22" style="437" customWidth="1"/>
    <col min="8454" max="8454" width="22.85546875" style="437" customWidth="1"/>
    <col min="8455" max="8704" width="11.42578125" style="437"/>
    <col min="8705" max="8705" width="6" style="437" customWidth="1"/>
    <col min="8706" max="8706" width="24.42578125" style="437" customWidth="1"/>
    <col min="8707" max="8707" width="18.42578125" style="437" customWidth="1"/>
    <col min="8708" max="8708" width="17.140625" style="437" customWidth="1"/>
    <col min="8709" max="8709" width="22" style="437" customWidth="1"/>
    <col min="8710" max="8710" width="22.85546875" style="437" customWidth="1"/>
    <col min="8711" max="8960" width="11.42578125" style="437"/>
    <col min="8961" max="8961" width="6" style="437" customWidth="1"/>
    <col min="8962" max="8962" width="24.42578125" style="437" customWidth="1"/>
    <col min="8963" max="8963" width="18.42578125" style="437" customWidth="1"/>
    <col min="8964" max="8964" width="17.140625" style="437" customWidth="1"/>
    <col min="8965" max="8965" width="22" style="437" customWidth="1"/>
    <col min="8966" max="8966" width="22.85546875" style="437" customWidth="1"/>
    <col min="8967" max="9216" width="11.42578125" style="437"/>
    <col min="9217" max="9217" width="6" style="437" customWidth="1"/>
    <col min="9218" max="9218" width="24.42578125" style="437" customWidth="1"/>
    <col min="9219" max="9219" width="18.42578125" style="437" customWidth="1"/>
    <col min="9220" max="9220" width="17.140625" style="437" customWidth="1"/>
    <col min="9221" max="9221" width="22" style="437" customWidth="1"/>
    <col min="9222" max="9222" width="22.85546875" style="437" customWidth="1"/>
    <col min="9223" max="9472" width="11.42578125" style="437"/>
    <col min="9473" max="9473" width="6" style="437" customWidth="1"/>
    <col min="9474" max="9474" width="24.42578125" style="437" customWidth="1"/>
    <col min="9475" max="9475" width="18.42578125" style="437" customWidth="1"/>
    <col min="9476" max="9476" width="17.140625" style="437" customWidth="1"/>
    <col min="9477" max="9477" width="22" style="437" customWidth="1"/>
    <col min="9478" max="9478" width="22.85546875" style="437" customWidth="1"/>
    <col min="9479" max="9728" width="11.42578125" style="437"/>
    <col min="9729" max="9729" width="6" style="437" customWidth="1"/>
    <col min="9730" max="9730" width="24.42578125" style="437" customWidth="1"/>
    <col min="9731" max="9731" width="18.42578125" style="437" customWidth="1"/>
    <col min="9732" max="9732" width="17.140625" style="437" customWidth="1"/>
    <col min="9733" max="9733" width="22" style="437" customWidth="1"/>
    <col min="9734" max="9734" width="22.85546875" style="437" customWidth="1"/>
    <col min="9735" max="9984" width="11.42578125" style="437"/>
    <col min="9985" max="9985" width="6" style="437" customWidth="1"/>
    <col min="9986" max="9986" width="24.42578125" style="437" customWidth="1"/>
    <col min="9987" max="9987" width="18.42578125" style="437" customWidth="1"/>
    <col min="9988" max="9988" width="17.140625" style="437" customWidth="1"/>
    <col min="9989" max="9989" width="22" style="437" customWidth="1"/>
    <col min="9990" max="9990" width="22.85546875" style="437" customWidth="1"/>
    <col min="9991" max="10240" width="11.42578125" style="437"/>
    <col min="10241" max="10241" width="6" style="437" customWidth="1"/>
    <col min="10242" max="10242" width="24.42578125" style="437" customWidth="1"/>
    <col min="10243" max="10243" width="18.42578125" style="437" customWidth="1"/>
    <col min="10244" max="10244" width="17.140625" style="437" customWidth="1"/>
    <col min="10245" max="10245" width="22" style="437" customWidth="1"/>
    <col min="10246" max="10246" width="22.85546875" style="437" customWidth="1"/>
    <col min="10247" max="10496" width="11.42578125" style="437"/>
    <col min="10497" max="10497" width="6" style="437" customWidth="1"/>
    <col min="10498" max="10498" width="24.42578125" style="437" customWidth="1"/>
    <col min="10499" max="10499" width="18.42578125" style="437" customWidth="1"/>
    <col min="10500" max="10500" width="17.140625" style="437" customWidth="1"/>
    <col min="10501" max="10501" width="22" style="437" customWidth="1"/>
    <col min="10502" max="10502" width="22.85546875" style="437" customWidth="1"/>
    <col min="10503" max="10752" width="11.42578125" style="437"/>
    <col min="10753" max="10753" width="6" style="437" customWidth="1"/>
    <col min="10754" max="10754" width="24.42578125" style="437" customWidth="1"/>
    <col min="10755" max="10755" width="18.42578125" style="437" customWidth="1"/>
    <col min="10756" max="10756" width="17.140625" style="437" customWidth="1"/>
    <col min="10757" max="10757" width="22" style="437" customWidth="1"/>
    <col min="10758" max="10758" width="22.85546875" style="437" customWidth="1"/>
    <col min="10759" max="11008" width="11.42578125" style="437"/>
    <col min="11009" max="11009" width="6" style="437" customWidth="1"/>
    <col min="11010" max="11010" width="24.42578125" style="437" customWidth="1"/>
    <col min="11011" max="11011" width="18.42578125" style="437" customWidth="1"/>
    <col min="11012" max="11012" width="17.140625" style="437" customWidth="1"/>
    <col min="11013" max="11013" width="22" style="437" customWidth="1"/>
    <col min="11014" max="11014" width="22.85546875" style="437" customWidth="1"/>
    <col min="11015" max="11264" width="11.42578125" style="437"/>
    <col min="11265" max="11265" width="6" style="437" customWidth="1"/>
    <col min="11266" max="11266" width="24.42578125" style="437" customWidth="1"/>
    <col min="11267" max="11267" width="18.42578125" style="437" customWidth="1"/>
    <col min="11268" max="11268" width="17.140625" style="437" customWidth="1"/>
    <col min="11269" max="11269" width="22" style="437" customWidth="1"/>
    <col min="11270" max="11270" width="22.85546875" style="437" customWidth="1"/>
    <col min="11271" max="11520" width="11.42578125" style="437"/>
    <col min="11521" max="11521" width="6" style="437" customWidth="1"/>
    <col min="11522" max="11522" width="24.42578125" style="437" customWidth="1"/>
    <col min="11523" max="11523" width="18.42578125" style="437" customWidth="1"/>
    <col min="11524" max="11524" width="17.140625" style="437" customWidth="1"/>
    <col min="11525" max="11525" width="22" style="437" customWidth="1"/>
    <col min="11526" max="11526" width="22.85546875" style="437" customWidth="1"/>
    <col min="11527" max="11776" width="11.42578125" style="437"/>
    <col min="11777" max="11777" width="6" style="437" customWidth="1"/>
    <col min="11778" max="11778" width="24.42578125" style="437" customWidth="1"/>
    <col min="11779" max="11779" width="18.42578125" style="437" customWidth="1"/>
    <col min="11780" max="11780" width="17.140625" style="437" customWidth="1"/>
    <col min="11781" max="11781" width="22" style="437" customWidth="1"/>
    <col min="11782" max="11782" width="22.85546875" style="437" customWidth="1"/>
    <col min="11783" max="12032" width="11.42578125" style="437"/>
    <col min="12033" max="12033" width="6" style="437" customWidth="1"/>
    <col min="12034" max="12034" width="24.42578125" style="437" customWidth="1"/>
    <col min="12035" max="12035" width="18.42578125" style="437" customWidth="1"/>
    <col min="12036" max="12036" width="17.140625" style="437" customWidth="1"/>
    <col min="12037" max="12037" width="22" style="437" customWidth="1"/>
    <col min="12038" max="12038" width="22.85546875" style="437" customWidth="1"/>
    <col min="12039" max="12288" width="11.42578125" style="437"/>
    <col min="12289" max="12289" width="6" style="437" customWidth="1"/>
    <col min="12290" max="12290" width="24.42578125" style="437" customWidth="1"/>
    <col min="12291" max="12291" width="18.42578125" style="437" customWidth="1"/>
    <col min="12292" max="12292" width="17.140625" style="437" customWidth="1"/>
    <col min="12293" max="12293" width="22" style="437" customWidth="1"/>
    <col min="12294" max="12294" width="22.85546875" style="437" customWidth="1"/>
    <col min="12295" max="12544" width="11.42578125" style="437"/>
    <col min="12545" max="12545" width="6" style="437" customWidth="1"/>
    <col min="12546" max="12546" width="24.42578125" style="437" customWidth="1"/>
    <col min="12547" max="12547" width="18.42578125" style="437" customWidth="1"/>
    <col min="12548" max="12548" width="17.140625" style="437" customWidth="1"/>
    <col min="12549" max="12549" width="22" style="437" customWidth="1"/>
    <col min="12550" max="12550" width="22.85546875" style="437" customWidth="1"/>
    <col min="12551" max="12800" width="11.42578125" style="437"/>
    <col min="12801" max="12801" width="6" style="437" customWidth="1"/>
    <col min="12802" max="12802" width="24.42578125" style="437" customWidth="1"/>
    <col min="12803" max="12803" width="18.42578125" style="437" customWidth="1"/>
    <col min="12804" max="12804" width="17.140625" style="437" customWidth="1"/>
    <col min="12805" max="12805" width="22" style="437" customWidth="1"/>
    <col min="12806" max="12806" width="22.85546875" style="437" customWidth="1"/>
    <col min="12807" max="13056" width="11.42578125" style="437"/>
    <col min="13057" max="13057" width="6" style="437" customWidth="1"/>
    <col min="13058" max="13058" width="24.42578125" style="437" customWidth="1"/>
    <col min="13059" max="13059" width="18.42578125" style="437" customWidth="1"/>
    <col min="13060" max="13060" width="17.140625" style="437" customWidth="1"/>
    <col min="13061" max="13061" width="22" style="437" customWidth="1"/>
    <col min="13062" max="13062" width="22.85546875" style="437" customWidth="1"/>
    <col min="13063" max="13312" width="11.42578125" style="437"/>
    <col min="13313" max="13313" width="6" style="437" customWidth="1"/>
    <col min="13314" max="13314" width="24.42578125" style="437" customWidth="1"/>
    <col min="13315" max="13315" width="18.42578125" style="437" customWidth="1"/>
    <col min="13316" max="13316" width="17.140625" style="437" customWidth="1"/>
    <col min="13317" max="13317" width="22" style="437" customWidth="1"/>
    <col min="13318" max="13318" width="22.85546875" style="437" customWidth="1"/>
    <col min="13319" max="13568" width="11.42578125" style="437"/>
    <col min="13569" max="13569" width="6" style="437" customWidth="1"/>
    <col min="13570" max="13570" width="24.42578125" style="437" customWidth="1"/>
    <col min="13571" max="13571" width="18.42578125" style="437" customWidth="1"/>
    <col min="13572" max="13572" width="17.140625" style="437" customWidth="1"/>
    <col min="13573" max="13573" width="22" style="437" customWidth="1"/>
    <col min="13574" max="13574" width="22.85546875" style="437" customWidth="1"/>
    <col min="13575" max="13824" width="11.42578125" style="437"/>
    <col min="13825" max="13825" width="6" style="437" customWidth="1"/>
    <col min="13826" max="13826" width="24.42578125" style="437" customWidth="1"/>
    <col min="13827" max="13827" width="18.42578125" style="437" customWidth="1"/>
    <col min="13828" max="13828" width="17.140625" style="437" customWidth="1"/>
    <col min="13829" max="13829" width="22" style="437" customWidth="1"/>
    <col min="13830" max="13830" width="22.85546875" style="437" customWidth="1"/>
    <col min="13831" max="14080" width="11.42578125" style="437"/>
    <col min="14081" max="14081" width="6" style="437" customWidth="1"/>
    <col min="14082" max="14082" width="24.42578125" style="437" customWidth="1"/>
    <col min="14083" max="14083" width="18.42578125" style="437" customWidth="1"/>
    <col min="14084" max="14084" width="17.140625" style="437" customWidth="1"/>
    <col min="14085" max="14085" width="22" style="437" customWidth="1"/>
    <col min="14086" max="14086" width="22.85546875" style="437" customWidth="1"/>
    <col min="14087" max="14336" width="11.42578125" style="437"/>
    <col min="14337" max="14337" width="6" style="437" customWidth="1"/>
    <col min="14338" max="14338" width="24.42578125" style="437" customWidth="1"/>
    <col min="14339" max="14339" width="18.42578125" style="437" customWidth="1"/>
    <col min="14340" max="14340" width="17.140625" style="437" customWidth="1"/>
    <col min="14341" max="14341" width="22" style="437" customWidth="1"/>
    <col min="14342" max="14342" width="22.85546875" style="437" customWidth="1"/>
    <col min="14343" max="14592" width="11.42578125" style="437"/>
    <col min="14593" max="14593" width="6" style="437" customWidth="1"/>
    <col min="14594" max="14594" width="24.42578125" style="437" customWidth="1"/>
    <col min="14595" max="14595" width="18.42578125" style="437" customWidth="1"/>
    <col min="14596" max="14596" width="17.140625" style="437" customWidth="1"/>
    <col min="14597" max="14597" width="22" style="437" customWidth="1"/>
    <col min="14598" max="14598" width="22.85546875" style="437" customWidth="1"/>
    <col min="14599" max="14848" width="11.42578125" style="437"/>
    <col min="14849" max="14849" width="6" style="437" customWidth="1"/>
    <col min="14850" max="14850" width="24.42578125" style="437" customWidth="1"/>
    <col min="14851" max="14851" width="18.42578125" style="437" customWidth="1"/>
    <col min="14852" max="14852" width="17.140625" style="437" customWidth="1"/>
    <col min="14853" max="14853" width="22" style="437" customWidth="1"/>
    <col min="14854" max="14854" width="22.85546875" style="437" customWidth="1"/>
    <col min="14855" max="15104" width="11.42578125" style="437"/>
    <col min="15105" max="15105" width="6" style="437" customWidth="1"/>
    <col min="15106" max="15106" width="24.42578125" style="437" customWidth="1"/>
    <col min="15107" max="15107" width="18.42578125" style="437" customWidth="1"/>
    <col min="15108" max="15108" width="17.140625" style="437" customWidth="1"/>
    <col min="15109" max="15109" width="22" style="437" customWidth="1"/>
    <col min="15110" max="15110" width="22.85546875" style="437" customWidth="1"/>
    <col min="15111" max="15360" width="11.42578125" style="437"/>
    <col min="15361" max="15361" width="6" style="437" customWidth="1"/>
    <col min="15362" max="15362" width="24.42578125" style="437" customWidth="1"/>
    <col min="15363" max="15363" width="18.42578125" style="437" customWidth="1"/>
    <col min="15364" max="15364" width="17.140625" style="437" customWidth="1"/>
    <col min="15365" max="15365" width="22" style="437" customWidth="1"/>
    <col min="15366" max="15366" width="22.85546875" style="437" customWidth="1"/>
    <col min="15367" max="15616" width="11.42578125" style="437"/>
    <col min="15617" max="15617" width="6" style="437" customWidth="1"/>
    <col min="15618" max="15618" width="24.42578125" style="437" customWidth="1"/>
    <col min="15619" max="15619" width="18.42578125" style="437" customWidth="1"/>
    <col min="15620" max="15620" width="17.140625" style="437" customWidth="1"/>
    <col min="15621" max="15621" width="22" style="437" customWidth="1"/>
    <col min="15622" max="15622" width="22.85546875" style="437" customWidth="1"/>
    <col min="15623" max="15872" width="11.42578125" style="437"/>
    <col min="15873" max="15873" width="6" style="437" customWidth="1"/>
    <col min="15874" max="15874" width="24.42578125" style="437" customWidth="1"/>
    <col min="15875" max="15875" width="18.42578125" style="437" customWidth="1"/>
    <col min="15876" max="15876" width="17.140625" style="437" customWidth="1"/>
    <col min="15877" max="15877" width="22" style="437" customWidth="1"/>
    <col min="15878" max="15878" width="22.85546875" style="437" customWidth="1"/>
    <col min="15879" max="16128" width="11.42578125" style="437"/>
    <col min="16129" max="16129" width="6" style="437" customWidth="1"/>
    <col min="16130" max="16130" width="24.42578125" style="437" customWidth="1"/>
    <col min="16131" max="16131" width="18.42578125" style="437" customWidth="1"/>
    <col min="16132" max="16132" width="17.140625" style="437" customWidth="1"/>
    <col min="16133" max="16133" width="22" style="437" customWidth="1"/>
    <col min="16134" max="16134" width="22.85546875" style="437" customWidth="1"/>
    <col min="16135" max="16384" width="11.42578125" style="437"/>
  </cols>
  <sheetData>
    <row r="1" spans="1:11" ht="23.25">
      <c r="B1" s="2203">
        <v>36</v>
      </c>
    </row>
    <row r="3" spans="1:11" ht="19.5">
      <c r="A3" s="2421" t="s">
        <v>1309</v>
      </c>
      <c r="B3" s="2421"/>
      <c r="C3" s="2421"/>
      <c r="D3" s="2421"/>
      <c r="E3" s="2421"/>
      <c r="F3" s="2421"/>
      <c r="G3" s="2421"/>
    </row>
    <row r="4" spans="1:11" ht="19.5">
      <c r="A4" s="2422" t="s">
        <v>1308</v>
      </c>
      <c r="B4" s="2422"/>
      <c r="C4" s="2422"/>
      <c r="D4" s="2422"/>
      <c r="E4" s="2422"/>
      <c r="F4" s="2422"/>
      <c r="G4" s="2422"/>
    </row>
    <row r="5" spans="1:11" ht="7.5" customHeight="1"/>
    <row r="6" spans="1:11" ht="16.5" thickBot="1">
      <c r="A6" s="436"/>
      <c r="B6" s="436"/>
      <c r="C6" s="436"/>
      <c r="D6" s="436"/>
      <c r="F6" s="2592" t="s">
        <v>1329</v>
      </c>
      <c r="G6" s="2592"/>
    </row>
    <row r="7" spans="1:11" ht="17.25" thickTop="1" thickBot="1">
      <c r="A7" s="436"/>
      <c r="B7" s="436"/>
      <c r="C7" s="2593" t="s">
        <v>225</v>
      </c>
      <c r="D7" s="448" t="s">
        <v>694</v>
      </c>
      <c r="E7" s="2595" t="s">
        <v>778</v>
      </c>
      <c r="F7" s="2596"/>
      <c r="G7" s="2597"/>
    </row>
    <row r="8" spans="1:11" ht="16.5" thickBot="1">
      <c r="A8" s="436"/>
      <c r="B8" s="436"/>
      <c r="C8" s="2594"/>
      <c r="D8" s="1143" t="s">
        <v>779</v>
      </c>
      <c r="E8" s="1136" t="s">
        <v>780</v>
      </c>
      <c r="F8" s="1136" t="s">
        <v>781</v>
      </c>
      <c r="G8" s="449" t="s">
        <v>450</v>
      </c>
    </row>
    <row r="9" spans="1:11" ht="24.95" customHeight="1" thickTop="1">
      <c r="A9" s="436"/>
      <c r="B9" s="436"/>
      <c r="C9" s="2051" t="s">
        <v>158</v>
      </c>
      <c r="D9" s="1144">
        <v>7527</v>
      </c>
      <c r="E9" s="1137">
        <v>73</v>
      </c>
      <c r="F9" s="1137">
        <v>32</v>
      </c>
      <c r="G9" s="1131">
        <v>105</v>
      </c>
    </row>
    <row r="10" spans="1:11" ht="24.95" customHeight="1">
      <c r="A10" s="436"/>
      <c r="B10" s="436"/>
      <c r="C10" s="2052" t="s">
        <v>156</v>
      </c>
      <c r="D10" s="1145">
        <v>568</v>
      </c>
      <c r="E10" s="1138">
        <v>10</v>
      </c>
      <c r="F10" s="1138" t="s">
        <v>212</v>
      </c>
      <c r="G10" s="1132">
        <v>10</v>
      </c>
    </row>
    <row r="11" spans="1:11" ht="24.95" customHeight="1">
      <c r="A11" s="436"/>
      <c r="B11" s="436"/>
      <c r="C11" s="2052" t="s">
        <v>157</v>
      </c>
      <c r="D11" s="1145">
        <v>570</v>
      </c>
      <c r="E11" s="1138">
        <v>5</v>
      </c>
      <c r="F11" s="1138">
        <v>4</v>
      </c>
      <c r="G11" s="1133">
        <v>9</v>
      </c>
    </row>
    <row r="12" spans="1:11" ht="24.95" customHeight="1">
      <c r="A12" s="436"/>
      <c r="B12" s="436"/>
      <c r="C12" s="2052" t="s">
        <v>159</v>
      </c>
      <c r="D12" s="1145">
        <v>1881</v>
      </c>
      <c r="E12" s="1138">
        <v>30</v>
      </c>
      <c r="F12" s="1138" t="s">
        <v>212</v>
      </c>
      <c r="G12" s="1133">
        <v>30</v>
      </c>
    </row>
    <row r="13" spans="1:11" ht="24.95" customHeight="1">
      <c r="C13" s="2052" t="s">
        <v>782</v>
      </c>
      <c r="D13" s="1146">
        <v>75</v>
      </c>
      <c r="E13" s="1139">
        <v>2</v>
      </c>
      <c r="F13" s="1139" t="s">
        <v>212</v>
      </c>
      <c r="G13" s="1133">
        <v>2</v>
      </c>
      <c r="K13" s="1293"/>
    </row>
    <row r="14" spans="1:11" ht="24.95" customHeight="1">
      <c r="C14" s="2052" t="s">
        <v>193</v>
      </c>
      <c r="D14" s="1146"/>
      <c r="E14" s="1139"/>
      <c r="F14" s="1139" t="s">
        <v>212</v>
      </c>
      <c r="G14" s="1134"/>
    </row>
    <row r="15" spans="1:11" ht="24.95" customHeight="1">
      <c r="C15" s="2052" t="s">
        <v>191</v>
      </c>
      <c r="D15" s="1146">
        <v>134</v>
      </c>
      <c r="E15" s="1139">
        <v>4</v>
      </c>
      <c r="F15" s="1139" t="s">
        <v>212</v>
      </c>
      <c r="G15" s="1132">
        <v>4</v>
      </c>
    </row>
    <row r="16" spans="1:11" ht="24.95" customHeight="1">
      <c r="C16" s="2053" t="s">
        <v>194</v>
      </c>
      <c r="D16" s="1147">
        <v>201</v>
      </c>
      <c r="E16" s="1140">
        <v>1</v>
      </c>
      <c r="F16" s="1140" t="s">
        <v>212</v>
      </c>
      <c r="G16" s="1134">
        <v>1</v>
      </c>
    </row>
    <row r="17" spans="3:8" ht="24.95" customHeight="1" thickBot="1">
      <c r="C17" s="2054" t="s">
        <v>783</v>
      </c>
      <c r="D17" s="1147">
        <v>55</v>
      </c>
      <c r="E17" s="1141">
        <v>1</v>
      </c>
      <c r="F17" s="1141" t="s">
        <v>212</v>
      </c>
      <c r="G17" s="1132">
        <v>1</v>
      </c>
    </row>
    <row r="18" spans="3:8" ht="24.95" customHeight="1" thickTop="1" thickBot="1">
      <c r="C18" s="2055" t="s">
        <v>791</v>
      </c>
      <c r="D18" s="1148">
        <f>SUM(D9:D17)</f>
        <v>11011</v>
      </c>
      <c r="E18" s="1142">
        <f>SUM(E9:E17)</f>
        <v>126</v>
      </c>
      <c r="F18" s="1142">
        <f>SUM(F9:F17)</f>
        <v>36</v>
      </c>
      <c r="G18" s="1135">
        <f>SUM(G9:G17)</f>
        <v>162</v>
      </c>
      <c r="H18" s="1130"/>
    </row>
    <row r="19" spans="3:8" ht="13.5" thickTop="1">
      <c r="C19" s="2591" t="s">
        <v>792</v>
      </c>
      <c r="D19" s="2591"/>
      <c r="E19" s="2591"/>
      <c r="F19" s="447"/>
      <c r="G19" s="447"/>
    </row>
    <row r="20" spans="3:8">
      <c r="C20" s="447"/>
      <c r="D20" s="447"/>
      <c r="E20" s="447"/>
      <c r="F20" s="447"/>
      <c r="G20" s="447"/>
    </row>
    <row r="21" spans="3:8">
      <c r="C21" s="447"/>
      <c r="D21" s="447"/>
      <c r="E21" s="447"/>
      <c r="F21" s="447"/>
      <c r="G21" s="447"/>
    </row>
    <row r="22" spans="3:8">
      <c r="C22" s="447"/>
      <c r="D22" s="447"/>
      <c r="E22" s="447"/>
      <c r="F22" s="447"/>
      <c r="G22" s="447"/>
    </row>
    <row r="23" spans="3:8">
      <c r="C23" s="447"/>
      <c r="D23" s="447"/>
      <c r="E23" s="447"/>
      <c r="F23" s="447"/>
      <c r="G23" s="447"/>
    </row>
    <row r="24" spans="3:8">
      <c r="C24" s="447"/>
      <c r="D24" s="447"/>
      <c r="E24" s="447"/>
      <c r="F24" s="447"/>
      <c r="G24" s="447"/>
    </row>
    <row r="25" spans="3:8">
      <c r="C25" s="447"/>
      <c r="D25" s="447"/>
      <c r="E25" s="447"/>
      <c r="F25" s="447"/>
      <c r="G25" s="447"/>
    </row>
  </sheetData>
  <mergeCells count="6">
    <mergeCell ref="C19:E19"/>
    <mergeCell ref="A3:G3"/>
    <mergeCell ref="A4:G4"/>
    <mergeCell ref="F6:G6"/>
    <mergeCell ref="C7:C8"/>
    <mergeCell ref="E7:G7"/>
  </mergeCells>
  <phoneticPr fontId="128" type="noConversion"/>
  <printOptions horizontalCentered="1" verticalCentered="1"/>
  <pageMargins left="0.22" right="0.17" top="0.28000000000000003" bottom="0.55118110236220474" header="0.3" footer="0.51181102362204722"/>
  <pageSetup paperSize="9" scale="115" orientation="landscape" horizontalDpi="360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J30"/>
  <sheetViews>
    <sheetView view="pageLayout" topLeftCell="A7" workbookViewId="0">
      <selection activeCell="D13" sqref="D13"/>
    </sheetView>
  </sheetViews>
  <sheetFormatPr baseColWidth="10" defaultColWidth="11.42578125" defaultRowHeight="12.75"/>
  <cols>
    <col min="1" max="1" width="8.28515625" style="437" customWidth="1"/>
    <col min="2" max="2" width="29.85546875" style="437" customWidth="1"/>
    <col min="3" max="3" width="18.7109375" style="437" customWidth="1"/>
    <col min="4" max="4" width="19" style="437" customWidth="1"/>
    <col min="5" max="5" width="21.140625" style="437" customWidth="1"/>
    <col min="6" max="6" width="21.42578125" style="437" customWidth="1"/>
    <col min="7" max="256" width="11.42578125" style="437"/>
    <col min="257" max="257" width="11.42578125" style="437" customWidth="1"/>
    <col min="258" max="258" width="29.85546875" style="437" customWidth="1"/>
    <col min="259" max="259" width="17" style="437" customWidth="1"/>
    <col min="260" max="260" width="17.42578125" style="437" customWidth="1"/>
    <col min="261" max="261" width="18.42578125" style="437" customWidth="1"/>
    <col min="262" max="262" width="21.42578125" style="437" customWidth="1"/>
    <col min="263" max="512" width="11.42578125" style="437"/>
    <col min="513" max="513" width="11.42578125" style="437" customWidth="1"/>
    <col min="514" max="514" width="29.85546875" style="437" customWidth="1"/>
    <col min="515" max="515" width="17" style="437" customWidth="1"/>
    <col min="516" max="516" width="17.42578125" style="437" customWidth="1"/>
    <col min="517" max="517" width="18.42578125" style="437" customWidth="1"/>
    <col min="518" max="518" width="21.42578125" style="437" customWidth="1"/>
    <col min="519" max="768" width="11.42578125" style="437"/>
    <col min="769" max="769" width="11.42578125" style="437" customWidth="1"/>
    <col min="770" max="770" width="29.85546875" style="437" customWidth="1"/>
    <col min="771" max="771" width="17" style="437" customWidth="1"/>
    <col min="772" max="772" width="17.42578125" style="437" customWidth="1"/>
    <col min="773" max="773" width="18.42578125" style="437" customWidth="1"/>
    <col min="774" max="774" width="21.42578125" style="437" customWidth="1"/>
    <col min="775" max="1024" width="11.42578125" style="437"/>
    <col min="1025" max="1025" width="11.42578125" style="437" customWidth="1"/>
    <col min="1026" max="1026" width="29.85546875" style="437" customWidth="1"/>
    <col min="1027" max="1027" width="17" style="437" customWidth="1"/>
    <col min="1028" max="1028" width="17.42578125" style="437" customWidth="1"/>
    <col min="1029" max="1029" width="18.42578125" style="437" customWidth="1"/>
    <col min="1030" max="1030" width="21.42578125" style="437" customWidth="1"/>
    <col min="1031" max="1280" width="11.42578125" style="437"/>
    <col min="1281" max="1281" width="11.42578125" style="437" customWidth="1"/>
    <col min="1282" max="1282" width="29.85546875" style="437" customWidth="1"/>
    <col min="1283" max="1283" width="17" style="437" customWidth="1"/>
    <col min="1284" max="1284" width="17.42578125" style="437" customWidth="1"/>
    <col min="1285" max="1285" width="18.42578125" style="437" customWidth="1"/>
    <col min="1286" max="1286" width="21.42578125" style="437" customWidth="1"/>
    <col min="1287" max="1536" width="11.42578125" style="437"/>
    <col min="1537" max="1537" width="11.42578125" style="437" customWidth="1"/>
    <col min="1538" max="1538" width="29.85546875" style="437" customWidth="1"/>
    <col min="1539" max="1539" width="17" style="437" customWidth="1"/>
    <col min="1540" max="1540" width="17.42578125" style="437" customWidth="1"/>
    <col min="1541" max="1541" width="18.42578125" style="437" customWidth="1"/>
    <col min="1542" max="1542" width="21.42578125" style="437" customWidth="1"/>
    <col min="1543" max="1792" width="11.42578125" style="437"/>
    <col min="1793" max="1793" width="11.42578125" style="437" customWidth="1"/>
    <col min="1794" max="1794" width="29.85546875" style="437" customWidth="1"/>
    <col min="1795" max="1795" width="17" style="437" customWidth="1"/>
    <col min="1796" max="1796" width="17.42578125" style="437" customWidth="1"/>
    <col min="1797" max="1797" width="18.42578125" style="437" customWidth="1"/>
    <col min="1798" max="1798" width="21.42578125" style="437" customWidth="1"/>
    <col min="1799" max="2048" width="11.42578125" style="437"/>
    <col min="2049" max="2049" width="11.42578125" style="437" customWidth="1"/>
    <col min="2050" max="2050" width="29.85546875" style="437" customWidth="1"/>
    <col min="2051" max="2051" width="17" style="437" customWidth="1"/>
    <col min="2052" max="2052" width="17.42578125" style="437" customWidth="1"/>
    <col min="2053" max="2053" width="18.42578125" style="437" customWidth="1"/>
    <col min="2054" max="2054" width="21.42578125" style="437" customWidth="1"/>
    <col min="2055" max="2304" width="11.42578125" style="437"/>
    <col min="2305" max="2305" width="11.42578125" style="437" customWidth="1"/>
    <col min="2306" max="2306" width="29.85546875" style="437" customWidth="1"/>
    <col min="2307" max="2307" width="17" style="437" customWidth="1"/>
    <col min="2308" max="2308" width="17.42578125" style="437" customWidth="1"/>
    <col min="2309" max="2309" width="18.42578125" style="437" customWidth="1"/>
    <col min="2310" max="2310" width="21.42578125" style="437" customWidth="1"/>
    <col min="2311" max="2560" width="11.42578125" style="437"/>
    <col min="2561" max="2561" width="11.42578125" style="437" customWidth="1"/>
    <col min="2562" max="2562" width="29.85546875" style="437" customWidth="1"/>
    <col min="2563" max="2563" width="17" style="437" customWidth="1"/>
    <col min="2564" max="2564" width="17.42578125" style="437" customWidth="1"/>
    <col min="2565" max="2565" width="18.42578125" style="437" customWidth="1"/>
    <col min="2566" max="2566" width="21.42578125" style="437" customWidth="1"/>
    <col min="2567" max="2816" width="11.42578125" style="437"/>
    <col min="2817" max="2817" width="11.42578125" style="437" customWidth="1"/>
    <col min="2818" max="2818" width="29.85546875" style="437" customWidth="1"/>
    <col min="2819" max="2819" width="17" style="437" customWidth="1"/>
    <col min="2820" max="2820" width="17.42578125" style="437" customWidth="1"/>
    <col min="2821" max="2821" width="18.42578125" style="437" customWidth="1"/>
    <col min="2822" max="2822" width="21.42578125" style="437" customWidth="1"/>
    <col min="2823" max="3072" width="11.42578125" style="437"/>
    <col min="3073" max="3073" width="11.42578125" style="437" customWidth="1"/>
    <col min="3074" max="3074" width="29.85546875" style="437" customWidth="1"/>
    <col min="3075" max="3075" width="17" style="437" customWidth="1"/>
    <col min="3076" max="3076" width="17.42578125" style="437" customWidth="1"/>
    <col min="3077" max="3077" width="18.42578125" style="437" customWidth="1"/>
    <col min="3078" max="3078" width="21.42578125" style="437" customWidth="1"/>
    <col min="3079" max="3328" width="11.42578125" style="437"/>
    <col min="3329" max="3329" width="11.42578125" style="437" customWidth="1"/>
    <col min="3330" max="3330" width="29.85546875" style="437" customWidth="1"/>
    <col min="3331" max="3331" width="17" style="437" customWidth="1"/>
    <col min="3332" max="3332" width="17.42578125" style="437" customWidth="1"/>
    <col min="3333" max="3333" width="18.42578125" style="437" customWidth="1"/>
    <col min="3334" max="3334" width="21.42578125" style="437" customWidth="1"/>
    <col min="3335" max="3584" width="11.42578125" style="437"/>
    <col min="3585" max="3585" width="11.42578125" style="437" customWidth="1"/>
    <col min="3586" max="3586" width="29.85546875" style="437" customWidth="1"/>
    <col min="3587" max="3587" width="17" style="437" customWidth="1"/>
    <col min="3588" max="3588" width="17.42578125" style="437" customWidth="1"/>
    <col min="3589" max="3589" width="18.42578125" style="437" customWidth="1"/>
    <col min="3590" max="3590" width="21.42578125" style="437" customWidth="1"/>
    <col min="3591" max="3840" width="11.42578125" style="437"/>
    <col min="3841" max="3841" width="11.42578125" style="437" customWidth="1"/>
    <col min="3842" max="3842" width="29.85546875" style="437" customWidth="1"/>
    <col min="3843" max="3843" width="17" style="437" customWidth="1"/>
    <col min="3844" max="3844" width="17.42578125" style="437" customWidth="1"/>
    <col min="3845" max="3845" width="18.42578125" style="437" customWidth="1"/>
    <col min="3846" max="3846" width="21.42578125" style="437" customWidth="1"/>
    <col min="3847" max="4096" width="11.42578125" style="437"/>
    <col min="4097" max="4097" width="11.42578125" style="437" customWidth="1"/>
    <col min="4098" max="4098" width="29.85546875" style="437" customWidth="1"/>
    <col min="4099" max="4099" width="17" style="437" customWidth="1"/>
    <col min="4100" max="4100" width="17.42578125" style="437" customWidth="1"/>
    <col min="4101" max="4101" width="18.42578125" style="437" customWidth="1"/>
    <col min="4102" max="4102" width="21.42578125" style="437" customWidth="1"/>
    <col min="4103" max="4352" width="11.42578125" style="437"/>
    <col min="4353" max="4353" width="11.42578125" style="437" customWidth="1"/>
    <col min="4354" max="4354" width="29.85546875" style="437" customWidth="1"/>
    <col min="4355" max="4355" width="17" style="437" customWidth="1"/>
    <col min="4356" max="4356" width="17.42578125" style="437" customWidth="1"/>
    <col min="4357" max="4357" width="18.42578125" style="437" customWidth="1"/>
    <col min="4358" max="4358" width="21.42578125" style="437" customWidth="1"/>
    <col min="4359" max="4608" width="11.42578125" style="437"/>
    <col min="4609" max="4609" width="11.42578125" style="437" customWidth="1"/>
    <col min="4610" max="4610" width="29.85546875" style="437" customWidth="1"/>
    <col min="4611" max="4611" width="17" style="437" customWidth="1"/>
    <col min="4612" max="4612" width="17.42578125" style="437" customWidth="1"/>
    <col min="4613" max="4613" width="18.42578125" style="437" customWidth="1"/>
    <col min="4614" max="4614" width="21.42578125" style="437" customWidth="1"/>
    <col min="4615" max="4864" width="11.42578125" style="437"/>
    <col min="4865" max="4865" width="11.42578125" style="437" customWidth="1"/>
    <col min="4866" max="4866" width="29.85546875" style="437" customWidth="1"/>
    <col min="4867" max="4867" width="17" style="437" customWidth="1"/>
    <col min="4868" max="4868" width="17.42578125" style="437" customWidth="1"/>
    <col min="4869" max="4869" width="18.42578125" style="437" customWidth="1"/>
    <col min="4870" max="4870" width="21.42578125" style="437" customWidth="1"/>
    <col min="4871" max="5120" width="11.42578125" style="437"/>
    <col min="5121" max="5121" width="11.42578125" style="437" customWidth="1"/>
    <col min="5122" max="5122" width="29.85546875" style="437" customWidth="1"/>
    <col min="5123" max="5123" width="17" style="437" customWidth="1"/>
    <col min="5124" max="5124" width="17.42578125" style="437" customWidth="1"/>
    <col min="5125" max="5125" width="18.42578125" style="437" customWidth="1"/>
    <col min="5126" max="5126" width="21.42578125" style="437" customWidth="1"/>
    <col min="5127" max="5376" width="11.42578125" style="437"/>
    <col min="5377" max="5377" width="11.42578125" style="437" customWidth="1"/>
    <col min="5378" max="5378" width="29.85546875" style="437" customWidth="1"/>
    <col min="5379" max="5379" width="17" style="437" customWidth="1"/>
    <col min="5380" max="5380" width="17.42578125" style="437" customWidth="1"/>
    <col min="5381" max="5381" width="18.42578125" style="437" customWidth="1"/>
    <col min="5382" max="5382" width="21.42578125" style="437" customWidth="1"/>
    <col min="5383" max="5632" width="11.42578125" style="437"/>
    <col min="5633" max="5633" width="11.42578125" style="437" customWidth="1"/>
    <col min="5634" max="5634" width="29.85546875" style="437" customWidth="1"/>
    <col min="5635" max="5635" width="17" style="437" customWidth="1"/>
    <col min="5636" max="5636" width="17.42578125" style="437" customWidth="1"/>
    <col min="5637" max="5637" width="18.42578125" style="437" customWidth="1"/>
    <col min="5638" max="5638" width="21.42578125" style="437" customWidth="1"/>
    <col min="5639" max="5888" width="11.42578125" style="437"/>
    <col min="5889" max="5889" width="11.42578125" style="437" customWidth="1"/>
    <col min="5890" max="5890" width="29.85546875" style="437" customWidth="1"/>
    <col min="5891" max="5891" width="17" style="437" customWidth="1"/>
    <col min="5892" max="5892" width="17.42578125" style="437" customWidth="1"/>
    <col min="5893" max="5893" width="18.42578125" style="437" customWidth="1"/>
    <col min="5894" max="5894" width="21.42578125" style="437" customWidth="1"/>
    <col min="5895" max="6144" width="11.42578125" style="437"/>
    <col min="6145" max="6145" width="11.42578125" style="437" customWidth="1"/>
    <col min="6146" max="6146" width="29.85546875" style="437" customWidth="1"/>
    <col min="6147" max="6147" width="17" style="437" customWidth="1"/>
    <col min="6148" max="6148" width="17.42578125" style="437" customWidth="1"/>
    <col min="6149" max="6149" width="18.42578125" style="437" customWidth="1"/>
    <col min="6150" max="6150" width="21.42578125" style="437" customWidth="1"/>
    <col min="6151" max="6400" width="11.42578125" style="437"/>
    <col min="6401" max="6401" width="11.42578125" style="437" customWidth="1"/>
    <col min="6402" max="6402" width="29.85546875" style="437" customWidth="1"/>
    <col min="6403" max="6403" width="17" style="437" customWidth="1"/>
    <col min="6404" max="6404" width="17.42578125" style="437" customWidth="1"/>
    <col min="6405" max="6405" width="18.42578125" style="437" customWidth="1"/>
    <col min="6406" max="6406" width="21.42578125" style="437" customWidth="1"/>
    <col min="6407" max="6656" width="11.42578125" style="437"/>
    <col min="6657" max="6657" width="11.42578125" style="437" customWidth="1"/>
    <col min="6658" max="6658" width="29.85546875" style="437" customWidth="1"/>
    <col min="6659" max="6659" width="17" style="437" customWidth="1"/>
    <col min="6660" max="6660" width="17.42578125" style="437" customWidth="1"/>
    <col min="6661" max="6661" width="18.42578125" style="437" customWidth="1"/>
    <col min="6662" max="6662" width="21.42578125" style="437" customWidth="1"/>
    <col min="6663" max="6912" width="11.42578125" style="437"/>
    <col min="6913" max="6913" width="11.42578125" style="437" customWidth="1"/>
    <col min="6914" max="6914" width="29.85546875" style="437" customWidth="1"/>
    <col min="6915" max="6915" width="17" style="437" customWidth="1"/>
    <col min="6916" max="6916" width="17.42578125" style="437" customWidth="1"/>
    <col min="6917" max="6917" width="18.42578125" style="437" customWidth="1"/>
    <col min="6918" max="6918" width="21.42578125" style="437" customWidth="1"/>
    <col min="6919" max="7168" width="11.42578125" style="437"/>
    <col min="7169" max="7169" width="11.42578125" style="437" customWidth="1"/>
    <col min="7170" max="7170" width="29.85546875" style="437" customWidth="1"/>
    <col min="7171" max="7171" width="17" style="437" customWidth="1"/>
    <col min="7172" max="7172" width="17.42578125" style="437" customWidth="1"/>
    <col min="7173" max="7173" width="18.42578125" style="437" customWidth="1"/>
    <col min="7174" max="7174" width="21.42578125" style="437" customWidth="1"/>
    <col min="7175" max="7424" width="11.42578125" style="437"/>
    <col min="7425" max="7425" width="11.42578125" style="437" customWidth="1"/>
    <col min="7426" max="7426" width="29.85546875" style="437" customWidth="1"/>
    <col min="7427" max="7427" width="17" style="437" customWidth="1"/>
    <col min="7428" max="7428" width="17.42578125" style="437" customWidth="1"/>
    <col min="7429" max="7429" width="18.42578125" style="437" customWidth="1"/>
    <col min="7430" max="7430" width="21.42578125" style="437" customWidth="1"/>
    <col min="7431" max="7680" width="11.42578125" style="437"/>
    <col min="7681" max="7681" width="11.42578125" style="437" customWidth="1"/>
    <col min="7682" max="7682" width="29.85546875" style="437" customWidth="1"/>
    <col min="7683" max="7683" width="17" style="437" customWidth="1"/>
    <col min="7684" max="7684" width="17.42578125" style="437" customWidth="1"/>
    <col min="7685" max="7685" width="18.42578125" style="437" customWidth="1"/>
    <col min="7686" max="7686" width="21.42578125" style="437" customWidth="1"/>
    <col min="7687" max="7936" width="11.42578125" style="437"/>
    <col min="7937" max="7937" width="11.42578125" style="437" customWidth="1"/>
    <col min="7938" max="7938" width="29.85546875" style="437" customWidth="1"/>
    <col min="7939" max="7939" width="17" style="437" customWidth="1"/>
    <col min="7940" max="7940" width="17.42578125" style="437" customWidth="1"/>
    <col min="7941" max="7941" width="18.42578125" style="437" customWidth="1"/>
    <col min="7942" max="7942" width="21.42578125" style="437" customWidth="1"/>
    <col min="7943" max="8192" width="11.42578125" style="437"/>
    <col min="8193" max="8193" width="11.42578125" style="437" customWidth="1"/>
    <col min="8194" max="8194" width="29.85546875" style="437" customWidth="1"/>
    <col min="8195" max="8195" width="17" style="437" customWidth="1"/>
    <col min="8196" max="8196" width="17.42578125" style="437" customWidth="1"/>
    <col min="8197" max="8197" width="18.42578125" style="437" customWidth="1"/>
    <col min="8198" max="8198" width="21.42578125" style="437" customWidth="1"/>
    <col min="8199" max="8448" width="11.42578125" style="437"/>
    <col min="8449" max="8449" width="11.42578125" style="437" customWidth="1"/>
    <col min="8450" max="8450" width="29.85546875" style="437" customWidth="1"/>
    <col min="8451" max="8451" width="17" style="437" customWidth="1"/>
    <col min="8452" max="8452" width="17.42578125" style="437" customWidth="1"/>
    <col min="8453" max="8453" width="18.42578125" style="437" customWidth="1"/>
    <col min="8454" max="8454" width="21.42578125" style="437" customWidth="1"/>
    <col min="8455" max="8704" width="11.42578125" style="437"/>
    <col min="8705" max="8705" width="11.42578125" style="437" customWidth="1"/>
    <col min="8706" max="8706" width="29.85546875" style="437" customWidth="1"/>
    <col min="8707" max="8707" width="17" style="437" customWidth="1"/>
    <col min="8708" max="8708" width="17.42578125" style="437" customWidth="1"/>
    <col min="8709" max="8709" width="18.42578125" style="437" customWidth="1"/>
    <col min="8710" max="8710" width="21.42578125" style="437" customWidth="1"/>
    <col min="8711" max="8960" width="11.42578125" style="437"/>
    <col min="8961" max="8961" width="11.42578125" style="437" customWidth="1"/>
    <col min="8962" max="8962" width="29.85546875" style="437" customWidth="1"/>
    <col min="8963" max="8963" width="17" style="437" customWidth="1"/>
    <col min="8964" max="8964" width="17.42578125" style="437" customWidth="1"/>
    <col min="8965" max="8965" width="18.42578125" style="437" customWidth="1"/>
    <col min="8966" max="8966" width="21.42578125" style="437" customWidth="1"/>
    <col min="8967" max="9216" width="11.42578125" style="437"/>
    <col min="9217" max="9217" width="11.42578125" style="437" customWidth="1"/>
    <col min="9218" max="9218" width="29.85546875" style="437" customWidth="1"/>
    <col min="9219" max="9219" width="17" style="437" customWidth="1"/>
    <col min="9220" max="9220" width="17.42578125" style="437" customWidth="1"/>
    <col min="9221" max="9221" width="18.42578125" style="437" customWidth="1"/>
    <col min="9222" max="9222" width="21.42578125" style="437" customWidth="1"/>
    <col min="9223" max="9472" width="11.42578125" style="437"/>
    <col min="9473" max="9473" width="11.42578125" style="437" customWidth="1"/>
    <col min="9474" max="9474" width="29.85546875" style="437" customWidth="1"/>
    <col min="9475" max="9475" width="17" style="437" customWidth="1"/>
    <col min="9476" max="9476" width="17.42578125" style="437" customWidth="1"/>
    <col min="9477" max="9477" width="18.42578125" style="437" customWidth="1"/>
    <col min="9478" max="9478" width="21.42578125" style="437" customWidth="1"/>
    <col min="9479" max="9728" width="11.42578125" style="437"/>
    <col min="9729" max="9729" width="11.42578125" style="437" customWidth="1"/>
    <col min="9730" max="9730" width="29.85546875" style="437" customWidth="1"/>
    <col min="9731" max="9731" width="17" style="437" customWidth="1"/>
    <col min="9732" max="9732" width="17.42578125" style="437" customWidth="1"/>
    <col min="9733" max="9733" width="18.42578125" style="437" customWidth="1"/>
    <col min="9734" max="9734" width="21.42578125" style="437" customWidth="1"/>
    <col min="9735" max="9984" width="11.42578125" style="437"/>
    <col min="9985" max="9985" width="11.42578125" style="437" customWidth="1"/>
    <col min="9986" max="9986" width="29.85546875" style="437" customWidth="1"/>
    <col min="9987" max="9987" width="17" style="437" customWidth="1"/>
    <col min="9988" max="9988" width="17.42578125" style="437" customWidth="1"/>
    <col min="9989" max="9989" width="18.42578125" style="437" customWidth="1"/>
    <col min="9990" max="9990" width="21.42578125" style="437" customWidth="1"/>
    <col min="9991" max="10240" width="11.42578125" style="437"/>
    <col min="10241" max="10241" width="11.42578125" style="437" customWidth="1"/>
    <col min="10242" max="10242" width="29.85546875" style="437" customWidth="1"/>
    <col min="10243" max="10243" width="17" style="437" customWidth="1"/>
    <col min="10244" max="10244" width="17.42578125" style="437" customWidth="1"/>
    <col min="10245" max="10245" width="18.42578125" style="437" customWidth="1"/>
    <col min="10246" max="10246" width="21.42578125" style="437" customWidth="1"/>
    <col min="10247" max="10496" width="11.42578125" style="437"/>
    <col min="10497" max="10497" width="11.42578125" style="437" customWidth="1"/>
    <col min="10498" max="10498" width="29.85546875" style="437" customWidth="1"/>
    <col min="10499" max="10499" width="17" style="437" customWidth="1"/>
    <col min="10500" max="10500" width="17.42578125" style="437" customWidth="1"/>
    <col min="10501" max="10501" width="18.42578125" style="437" customWidth="1"/>
    <col min="10502" max="10502" width="21.42578125" style="437" customWidth="1"/>
    <col min="10503" max="10752" width="11.42578125" style="437"/>
    <col min="10753" max="10753" width="11.42578125" style="437" customWidth="1"/>
    <col min="10754" max="10754" width="29.85546875" style="437" customWidth="1"/>
    <col min="10755" max="10755" width="17" style="437" customWidth="1"/>
    <col min="10756" max="10756" width="17.42578125" style="437" customWidth="1"/>
    <col min="10757" max="10757" width="18.42578125" style="437" customWidth="1"/>
    <col min="10758" max="10758" width="21.42578125" style="437" customWidth="1"/>
    <col min="10759" max="11008" width="11.42578125" style="437"/>
    <col min="11009" max="11009" width="11.42578125" style="437" customWidth="1"/>
    <col min="11010" max="11010" width="29.85546875" style="437" customWidth="1"/>
    <col min="11011" max="11011" width="17" style="437" customWidth="1"/>
    <col min="11012" max="11012" width="17.42578125" style="437" customWidth="1"/>
    <col min="11013" max="11013" width="18.42578125" style="437" customWidth="1"/>
    <col min="11014" max="11014" width="21.42578125" style="437" customWidth="1"/>
    <col min="11015" max="11264" width="11.42578125" style="437"/>
    <col min="11265" max="11265" width="11.42578125" style="437" customWidth="1"/>
    <col min="11266" max="11266" width="29.85546875" style="437" customWidth="1"/>
    <col min="11267" max="11267" width="17" style="437" customWidth="1"/>
    <col min="11268" max="11268" width="17.42578125" style="437" customWidth="1"/>
    <col min="11269" max="11269" width="18.42578125" style="437" customWidth="1"/>
    <col min="11270" max="11270" width="21.42578125" style="437" customWidth="1"/>
    <col min="11271" max="11520" width="11.42578125" style="437"/>
    <col min="11521" max="11521" width="11.42578125" style="437" customWidth="1"/>
    <col min="11522" max="11522" width="29.85546875" style="437" customWidth="1"/>
    <col min="11523" max="11523" width="17" style="437" customWidth="1"/>
    <col min="11524" max="11524" width="17.42578125" style="437" customWidth="1"/>
    <col min="11525" max="11525" width="18.42578125" style="437" customWidth="1"/>
    <col min="11526" max="11526" width="21.42578125" style="437" customWidth="1"/>
    <col min="11527" max="11776" width="11.42578125" style="437"/>
    <col min="11777" max="11777" width="11.42578125" style="437" customWidth="1"/>
    <col min="11778" max="11778" width="29.85546875" style="437" customWidth="1"/>
    <col min="11779" max="11779" width="17" style="437" customWidth="1"/>
    <col min="11780" max="11780" width="17.42578125" style="437" customWidth="1"/>
    <col min="11781" max="11781" width="18.42578125" style="437" customWidth="1"/>
    <col min="11782" max="11782" width="21.42578125" style="437" customWidth="1"/>
    <col min="11783" max="12032" width="11.42578125" style="437"/>
    <col min="12033" max="12033" width="11.42578125" style="437" customWidth="1"/>
    <col min="12034" max="12034" width="29.85546875" style="437" customWidth="1"/>
    <col min="12035" max="12035" width="17" style="437" customWidth="1"/>
    <col min="12036" max="12036" width="17.42578125" style="437" customWidth="1"/>
    <col min="12037" max="12037" width="18.42578125" style="437" customWidth="1"/>
    <col min="12038" max="12038" width="21.42578125" style="437" customWidth="1"/>
    <col min="12039" max="12288" width="11.42578125" style="437"/>
    <col min="12289" max="12289" width="11.42578125" style="437" customWidth="1"/>
    <col min="12290" max="12290" width="29.85546875" style="437" customWidth="1"/>
    <col min="12291" max="12291" width="17" style="437" customWidth="1"/>
    <col min="12292" max="12292" width="17.42578125" style="437" customWidth="1"/>
    <col min="12293" max="12293" width="18.42578125" style="437" customWidth="1"/>
    <col min="12294" max="12294" width="21.42578125" style="437" customWidth="1"/>
    <col min="12295" max="12544" width="11.42578125" style="437"/>
    <col min="12545" max="12545" width="11.42578125" style="437" customWidth="1"/>
    <col min="12546" max="12546" width="29.85546875" style="437" customWidth="1"/>
    <col min="12547" max="12547" width="17" style="437" customWidth="1"/>
    <col min="12548" max="12548" width="17.42578125" style="437" customWidth="1"/>
    <col min="12549" max="12549" width="18.42578125" style="437" customWidth="1"/>
    <col min="12550" max="12550" width="21.42578125" style="437" customWidth="1"/>
    <col min="12551" max="12800" width="11.42578125" style="437"/>
    <col min="12801" max="12801" width="11.42578125" style="437" customWidth="1"/>
    <col min="12802" max="12802" width="29.85546875" style="437" customWidth="1"/>
    <col min="12803" max="12803" width="17" style="437" customWidth="1"/>
    <col min="12804" max="12804" width="17.42578125" style="437" customWidth="1"/>
    <col min="12805" max="12805" width="18.42578125" style="437" customWidth="1"/>
    <col min="12806" max="12806" width="21.42578125" style="437" customWidth="1"/>
    <col min="12807" max="13056" width="11.42578125" style="437"/>
    <col min="13057" max="13057" width="11.42578125" style="437" customWidth="1"/>
    <col min="13058" max="13058" width="29.85546875" style="437" customWidth="1"/>
    <col min="13059" max="13059" width="17" style="437" customWidth="1"/>
    <col min="13060" max="13060" width="17.42578125" style="437" customWidth="1"/>
    <col min="13061" max="13061" width="18.42578125" style="437" customWidth="1"/>
    <col min="13062" max="13062" width="21.42578125" style="437" customWidth="1"/>
    <col min="13063" max="13312" width="11.42578125" style="437"/>
    <col min="13313" max="13313" width="11.42578125" style="437" customWidth="1"/>
    <col min="13314" max="13314" width="29.85546875" style="437" customWidth="1"/>
    <col min="13315" max="13315" width="17" style="437" customWidth="1"/>
    <col min="13316" max="13316" width="17.42578125" style="437" customWidth="1"/>
    <col min="13317" max="13317" width="18.42578125" style="437" customWidth="1"/>
    <col min="13318" max="13318" width="21.42578125" style="437" customWidth="1"/>
    <col min="13319" max="13568" width="11.42578125" style="437"/>
    <col min="13569" max="13569" width="11.42578125" style="437" customWidth="1"/>
    <col min="13570" max="13570" width="29.85546875" style="437" customWidth="1"/>
    <col min="13571" max="13571" width="17" style="437" customWidth="1"/>
    <col min="13572" max="13572" width="17.42578125" style="437" customWidth="1"/>
    <col min="13573" max="13573" width="18.42578125" style="437" customWidth="1"/>
    <col min="13574" max="13574" width="21.42578125" style="437" customWidth="1"/>
    <col min="13575" max="13824" width="11.42578125" style="437"/>
    <col min="13825" max="13825" width="11.42578125" style="437" customWidth="1"/>
    <col min="13826" max="13826" width="29.85546875" style="437" customWidth="1"/>
    <col min="13827" max="13827" width="17" style="437" customWidth="1"/>
    <col min="13828" max="13828" width="17.42578125" style="437" customWidth="1"/>
    <col min="13829" max="13829" width="18.42578125" style="437" customWidth="1"/>
    <col min="13830" max="13830" width="21.42578125" style="437" customWidth="1"/>
    <col min="13831" max="14080" width="11.42578125" style="437"/>
    <col min="14081" max="14081" width="11.42578125" style="437" customWidth="1"/>
    <col min="14082" max="14082" width="29.85546875" style="437" customWidth="1"/>
    <col min="14083" max="14083" width="17" style="437" customWidth="1"/>
    <col min="14084" max="14084" width="17.42578125" style="437" customWidth="1"/>
    <col min="14085" max="14085" width="18.42578125" style="437" customWidth="1"/>
    <col min="14086" max="14086" width="21.42578125" style="437" customWidth="1"/>
    <col min="14087" max="14336" width="11.42578125" style="437"/>
    <col min="14337" max="14337" width="11.42578125" style="437" customWidth="1"/>
    <col min="14338" max="14338" width="29.85546875" style="437" customWidth="1"/>
    <col min="14339" max="14339" width="17" style="437" customWidth="1"/>
    <col min="14340" max="14340" width="17.42578125" style="437" customWidth="1"/>
    <col min="14341" max="14341" width="18.42578125" style="437" customWidth="1"/>
    <col min="14342" max="14342" width="21.42578125" style="437" customWidth="1"/>
    <col min="14343" max="14592" width="11.42578125" style="437"/>
    <col min="14593" max="14593" width="11.42578125" style="437" customWidth="1"/>
    <col min="14594" max="14594" width="29.85546875" style="437" customWidth="1"/>
    <col min="14595" max="14595" width="17" style="437" customWidth="1"/>
    <col min="14596" max="14596" width="17.42578125" style="437" customWidth="1"/>
    <col min="14597" max="14597" width="18.42578125" style="437" customWidth="1"/>
    <col min="14598" max="14598" width="21.42578125" style="437" customWidth="1"/>
    <col min="14599" max="14848" width="11.42578125" style="437"/>
    <col min="14849" max="14849" width="11.42578125" style="437" customWidth="1"/>
    <col min="14850" max="14850" width="29.85546875" style="437" customWidth="1"/>
    <col min="14851" max="14851" width="17" style="437" customWidth="1"/>
    <col min="14852" max="14852" width="17.42578125" style="437" customWidth="1"/>
    <col min="14853" max="14853" width="18.42578125" style="437" customWidth="1"/>
    <col min="14854" max="14854" width="21.42578125" style="437" customWidth="1"/>
    <col min="14855" max="15104" width="11.42578125" style="437"/>
    <col min="15105" max="15105" width="11.42578125" style="437" customWidth="1"/>
    <col min="15106" max="15106" width="29.85546875" style="437" customWidth="1"/>
    <col min="15107" max="15107" width="17" style="437" customWidth="1"/>
    <col min="15108" max="15108" width="17.42578125" style="437" customWidth="1"/>
    <col min="15109" max="15109" width="18.42578125" style="437" customWidth="1"/>
    <col min="15110" max="15110" width="21.42578125" style="437" customWidth="1"/>
    <col min="15111" max="15360" width="11.42578125" style="437"/>
    <col min="15361" max="15361" width="11.42578125" style="437" customWidth="1"/>
    <col min="15362" max="15362" width="29.85546875" style="437" customWidth="1"/>
    <col min="15363" max="15363" width="17" style="437" customWidth="1"/>
    <col min="15364" max="15364" width="17.42578125" style="437" customWidth="1"/>
    <col min="15365" max="15365" width="18.42578125" style="437" customWidth="1"/>
    <col min="15366" max="15366" width="21.42578125" style="437" customWidth="1"/>
    <col min="15367" max="15616" width="11.42578125" style="437"/>
    <col min="15617" max="15617" width="11.42578125" style="437" customWidth="1"/>
    <col min="15618" max="15618" width="29.85546875" style="437" customWidth="1"/>
    <col min="15619" max="15619" width="17" style="437" customWidth="1"/>
    <col min="15620" max="15620" width="17.42578125" style="437" customWidth="1"/>
    <col min="15621" max="15621" width="18.42578125" style="437" customWidth="1"/>
    <col min="15622" max="15622" width="21.42578125" style="437" customWidth="1"/>
    <col min="15623" max="15872" width="11.42578125" style="437"/>
    <col min="15873" max="15873" width="11.42578125" style="437" customWidth="1"/>
    <col min="15874" max="15874" width="29.85546875" style="437" customWidth="1"/>
    <col min="15875" max="15875" width="17" style="437" customWidth="1"/>
    <col min="15876" max="15876" width="17.42578125" style="437" customWidth="1"/>
    <col min="15877" max="15877" width="18.42578125" style="437" customWidth="1"/>
    <col min="15878" max="15878" width="21.42578125" style="437" customWidth="1"/>
    <col min="15879" max="16128" width="11.42578125" style="437"/>
    <col min="16129" max="16129" width="11.42578125" style="437" customWidth="1"/>
    <col min="16130" max="16130" width="29.85546875" style="437" customWidth="1"/>
    <col min="16131" max="16131" width="17" style="437" customWidth="1"/>
    <col min="16132" max="16132" width="17.42578125" style="437" customWidth="1"/>
    <col min="16133" max="16133" width="18.42578125" style="437" customWidth="1"/>
    <col min="16134" max="16134" width="21.42578125" style="437" customWidth="1"/>
    <col min="16135" max="16384" width="11.42578125" style="437"/>
  </cols>
  <sheetData>
    <row r="1" spans="1:10" ht="23.25">
      <c r="A1" s="2203">
        <v>34</v>
      </c>
    </row>
    <row r="3" spans="1:10" ht="19.5">
      <c r="A3" s="2421" t="s">
        <v>1306</v>
      </c>
      <c r="B3" s="2421"/>
      <c r="C3" s="2421"/>
      <c r="D3" s="2421"/>
      <c r="E3" s="2421"/>
      <c r="F3" s="2421"/>
    </row>
    <row r="4" spans="1:10" ht="19.5">
      <c r="A4" s="2422" t="s">
        <v>1307</v>
      </c>
      <c r="B4" s="2422"/>
      <c r="C4" s="2422"/>
      <c r="D4" s="2422"/>
      <c r="E4" s="2422"/>
      <c r="F4" s="2422"/>
      <c r="G4" s="436"/>
    </row>
    <row r="5" spans="1:10" ht="14.25" customHeight="1">
      <c r="A5" s="438"/>
      <c r="B5" s="438"/>
      <c r="C5" s="438"/>
      <c r="D5" s="438"/>
      <c r="E5" s="438"/>
      <c r="F5" s="438"/>
      <c r="G5" s="436"/>
    </row>
    <row r="6" spans="1:10" ht="16.5" thickBot="1">
      <c r="A6" s="436"/>
      <c r="B6" s="436"/>
      <c r="C6" s="436"/>
      <c r="D6" s="436"/>
      <c r="E6" s="2592" t="s">
        <v>1328</v>
      </c>
      <c r="F6" s="2592"/>
      <c r="G6" s="436"/>
    </row>
    <row r="7" spans="1:10" ht="17.25" thickTop="1" thickBot="1">
      <c r="A7" s="436"/>
      <c r="B7" s="2593" t="s">
        <v>225</v>
      </c>
      <c r="C7" s="1617" t="s">
        <v>694</v>
      </c>
      <c r="D7" s="2598" t="s">
        <v>778</v>
      </c>
      <c r="E7" s="2598"/>
      <c r="F7" s="2599"/>
      <c r="G7" s="439"/>
    </row>
    <row r="8" spans="1:10" ht="16.5" thickBot="1">
      <c r="A8" s="436"/>
      <c r="B8" s="2594"/>
      <c r="C8" s="1618" t="s">
        <v>779</v>
      </c>
      <c r="D8" s="1646" t="s">
        <v>780</v>
      </c>
      <c r="E8" s="1621" t="s">
        <v>781</v>
      </c>
      <c r="F8" s="1645" t="s">
        <v>450</v>
      </c>
      <c r="G8" s="439"/>
    </row>
    <row r="9" spans="1:10" ht="18" customHeight="1" thickTop="1">
      <c r="A9" s="436"/>
      <c r="B9" s="2043" t="s">
        <v>158</v>
      </c>
      <c r="C9" s="1612">
        <v>7527</v>
      </c>
      <c r="D9" s="1619">
        <v>73</v>
      </c>
      <c r="E9" s="1620">
        <v>32</v>
      </c>
      <c r="F9" s="1126">
        <f>D9+E9</f>
        <v>105</v>
      </c>
      <c r="G9" s="436"/>
    </row>
    <row r="10" spans="1:10" ht="18" customHeight="1">
      <c r="A10" s="436"/>
      <c r="B10" s="2044" t="s">
        <v>156</v>
      </c>
      <c r="C10" s="1613">
        <v>568</v>
      </c>
      <c r="D10" s="1608">
        <v>10</v>
      </c>
      <c r="E10" s="440"/>
      <c r="F10" s="1125">
        <v>10</v>
      </c>
      <c r="G10" s="436"/>
    </row>
    <row r="11" spans="1:10" ht="18" customHeight="1">
      <c r="A11" s="436"/>
      <c r="B11" s="2044" t="s">
        <v>157</v>
      </c>
      <c r="C11" s="1613">
        <v>570</v>
      </c>
      <c r="D11" s="1608">
        <v>5</v>
      </c>
      <c r="E11" s="440">
        <v>4</v>
      </c>
      <c r="F11" s="1125">
        <v>9</v>
      </c>
      <c r="G11" s="436"/>
    </row>
    <row r="12" spans="1:10" ht="18" customHeight="1">
      <c r="A12" s="436"/>
      <c r="B12" s="2044" t="s">
        <v>159</v>
      </c>
      <c r="C12" s="1613">
        <v>1586</v>
      </c>
      <c r="D12" s="1608">
        <v>20</v>
      </c>
      <c r="E12" s="440" t="s">
        <v>212</v>
      </c>
      <c r="F12" s="1126">
        <v>30</v>
      </c>
      <c r="G12" s="436"/>
    </row>
    <row r="13" spans="1:10" ht="18" customHeight="1">
      <c r="B13" s="2044" t="s">
        <v>782</v>
      </c>
      <c r="C13" s="1614">
        <v>75</v>
      </c>
      <c r="D13" s="1609">
        <v>2</v>
      </c>
      <c r="E13" s="441" t="s">
        <v>212</v>
      </c>
      <c r="F13" s="1125">
        <v>2</v>
      </c>
    </row>
    <row r="14" spans="1:10" ht="18" customHeight="1">
      <c r="B14" s="2044" t="s">
        <v>193</v>
      </c>
      <c r="C14" s="1614"/>
      <c r="D14" s="1609"/>
      <c r="E14" s="441" t="s">
        <v>212</v>
      </c>
      <c r="F14" s="1126"/>
      <c r="J14" s="748"/>
    </row>
    <row r="15" spans="1:10" ht="18" customHeight="1">
      <c r="B15" s="2044" t="s">
        <v>191</v>
      </c>
      <c r="C15" s="1614">
        <v>134</v>
      </c>
      <c r="D15" s="1609">
        <v>4</v>
      </c>
      <c r="E15" s="441" t="s">
        <v>212</v>
      </c>
      <c r="F15" s="1127">
        <v>4</v>
      </c>
    </row>
    <row r="16" spans="1:10" ht="18" customHeight="1">
      <c r="B16" s="2045" t="s">
        <v>194</v>
      </c>
      <c r="C16" s="1615">
        <v>201</v>
      </c>
      <c r="D16" s="1610">
        <v>1</v>
      </c>
      <c r="E16" s="442" t="s">
        <v>212</v>
      </c>
      <c r="F16" s="1127">
        <v>1</v>
      </c>
      <c r="J16" s="748"/>
    </row>
    <row r="17" spans="2:9" ht="18" customHeight="1" thickBot="1">
      <c r="B17" s="2046" t="s">
        <v>783</v>
      </c>
      <c r="C17" s="1616">
        <v>55</v>
      </c>
      <c r="D17" s="1611">
        <v>1</v>
      </c>
      <c r="E17" s="443" t="s">
        <v>212</v>
      </c>
      <c r="F17" s="1129">
        <v>1</v>
      </c>
    </row>
    <row r="18" spans="2:9" ht="18" customHeight="1" thickBot="1">
      <c r="B18" s="2047" t="s">
        <v>784</v>
      </c>
      <c r="C18" s="1637">
        <f>SUM(C9:C17)</f>
        <v>10716</v>
      </c>
      <c r="D18" s="1638">
        <f>SUM(D9:D17)</f>
        <v>116</v>
      </c>
      <c r="E18" s="1639">
        <f>SUM(E9:E17)</f>
        <v>36</v>
      </c>
      <c r="F18" s="1640">
        <f t="shared" ref="F18:F24" si="0">SUM(D18:E18)</f>
        <v>152</v>
      </c>
    </row>
    <row r="19" spans="2:9" ht="18" customHeight="1">
      <c r="B19" s="2048" t="s">
        <v>785</v>
      </c>
      <c r="C19" s="1624"/>
      <c r="D19" s="1625"/>
      <c r="E19" s="1626"/>
      <c r="F19" s="1124">
        <f t="shared" si="0"/>
        <v>0</v>
      </c>
    </row>
    <row r="20" spans="2:9" ht="18" customHeight="1">
      <c r="B20" s="2044" t="s">
        <v>1293</v>
      </c>
      <c r="C20" s="1627">
        <v>295</v>
      </c>
      <c r="D20" s="1628">
        <v>10</v>
      </c>
      <c r="E20" s="1629" t="s">
        <v>212</v>
      </c>
      <c r="F20" s="1125">
        <f t="shared" si="0"/>
        <v>10</v>
      </c>
    </row>
    <row r="21" spans="2:9" ht="18" customHeight="1">
      <c r="B21" s="2045" t="s">
        <v>786</v>
      </c>
      <c r="C21" s="1630" t="s">
        <v>212</v>
      </c>
      <c r="D21" s="1631" t="s">
        <v>212</v>
      </c>
      <c r="E21" s="1632" t="s">
        <v>212</v>
      </c>
      <c r="F21" s="1126">
        <f t="shared" si="0"/>
        <v>0</v>
      </c>
    </row>
    <row r="22" spans="2:9" ht="18" customHeight="1" thickBot="1">
      <c r="B22" s="2049" t="s">
        <v>787</v>
      </c>
      <c r="C22" s="1633" t="s">
        <v>212</v>
      </c>
      <c r="D22" s="1634" t="s">
        <v>212</v>
      </c>
      <c r="E22" s="1635" t="s">
        <v>212</v>
      </c>
      <c r="F22" s="1129">
        <f t="shared" si="0"/>
        <v>0</v>
      </c>
    </row>
    <row r="23" spans="2:9" ht="18" customHeight="1" thickBot="1">
      <c r="B23" s="2047" t="s">
        <v>788</v>
      </c>
      <c r="C23" s="1636"/>
      <c r="D23" s="1622"/>
      <c r="E23" s="1623"/>
      <c r="F23" s="1128">
        <f t="shared" si="0"/>
        <v>0</v>
      </c>
    </row>
    <row r="24" spans="2:9" ht="25.5" customHeight="1" thickBot="1">
      <c r="B24" s="2050" t="s">
        <v>450</v>
      </c>
      <c r="C24" s="1641">
        <f>SUM(C18:C23)</f>
        <v>11011</v>
      </c>
      <c r="D24" s="1642">
        <f>SUM(D18:D23)</f>
        <v>126</v>
      </c>
      <c r="E24" s="1643">
        <f>SUM(E18:E23)</f>
        <v>36</v>
      </c>
      <c r="F24" s="1644">
        <f t="shared" si="0"/>
        <v>162</v>
      </c>
    </row>
    <row r="25" spans="2:9" ht="13.5" thickTop="1">
      <c r="B25" s="444" t="s">
        <v>789</v>
      </c>
      <c r="C25" s="445"/>
      <c r="D25" s="446"/>
      <c r="E25" s="446"/>
      <c r="F25" s="446"/>
    </row>
    <row r="26" spans="2:9">
      <c r="B26" s="2591" t="s">
        <v>790</v>
      </c>
      <c r="C26" s="2591"/>
      <c r="D26" s="2591"/>
      <c r="E26" s="447"/>
      <c r="F26" s="447"/>
    </row>
    <row r="29" spans="2:9">
      <c r="I29" s="748"/>
    </row>
    <row r="30" spans="2:9">
      <c r="I30" s="748"/>
    </row>
  </sheetData>
  <mergeCells count="6">
    <mergeCell ref="B26:D26"/>
    <mergeCell ref="A3:F3"/>
    <mergeCell ref="A4:F4"/>
    <mergeCell ref="E6:F6"/>
    <mergeCell ref="B7:B8"/>
    <mergeCell ref="D7:F7"/>
  </mergeCells>
  <phoneticPr fontId="128" type="noConversion"/>
  <pageMargins left="0.6" right="0.56000000000000005" top="0.21" bottom="0.98425196850393704" header="0.24" footer="0.96"/>
  <pageSetup paperSize="9" scale="105" orientation="landscape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AA32"/>
  <sheetViews>
    <sheetView view="pageLayout" topLeftCell="B4" workbookViewId="0">
      <selection activeCell="B18" sqref="B18"/>
    </sheetView>
  </sheetViews>
  <sheetFormatPr baseColWidth="10" defaultColWidth="11.42578125" defaultRowHeight="12.75"/>
  <cols>
    <col min="1" max="1" width="2.140625" style="19" hidden="1" customWidth="1"/>
    <col min="2" max="2" width="24.7109375" style="19" customWidth="1"/>
    <col min="3" max="4" width="6.7109375" style="19" customWidth="1"/>
    <col min="5" max="5" width="6.42578125" style="19" customWidth="1"/>
    <col min="6" max="6" width="6.7109375" style="19" customWidth="1"/>
    <col min="7" max="8" width="6.42578125" style="19" customWidth="1"/>
    <col min="9" max="11" width="6.7109375" style="19" customWidth="1"/>
    <col min="12" max="12" width="6.140625" style="19" customWidth="1"/>
    <col min="13" max="13" width="8.42578125" style="19" customWidth="1"/>
    <col min="14" max="18" width="6.7109375" style="19" customWidth="1"/>
    <col min="19" max="19" width="7.7109375" style="19" customWidth="1"/>
    <col min="20" max="20" width="7" style="19" customWidth="1"/>
    <col min="21" max="22" width="7.140625" style="19" customWidth="1"/>
    <col min="23" max="23" width="8.28515625" style="19" customWidth="1"/>
    <col min="24" max="24" width="9.42578125" style="19" customWidth="1"/>
    <col min="25" max="257" width="11.42578125" style="19"/>
    <col min="258" max="258" width="0.42578125" style="19" customWidth="1"/>
    <col min="259" max="259" width="29" style="19" customWidth="1"/>
    <col min="260" max="280" width="7.28515625" style="19" customWidth="1"/>
    <col min="281" max="513" width="11.42578125" style="19"/>
    <col min="514" max="514" width="0.42578125" style="19" customWidth="1"/>
    <col min="515" max="515" width="29" style="19" customWidth="1"/>
    <col min="516" max="536" width="7.28515625" style="19" customWidth="1"/>
    <col min="537" max="769" width="11.42578125" style="19"/>
    <col min="770" max="770" width="0.42578125" style="19" customWidth="1"/>
    <col min="771" max="771" width="29" style="19" customWidth="1"/>
    <col min="772" max="792" width="7.28515625" style="19" customWidth="1"/>
    <col min="793" max="1025" width="11.42578125" style="19"/>
    <col min="1026" max="1026" width="0.42578125" style="19" customWidth="1"/>
    <col min="1027" max="1027" width="29" style="19" customWidth="1"/>
    <col min="1028" max="1048" width="7.28515625" style="19" customWidth="1"/>
    <col min="1049" max="1281" width="11.42578125" style="19"/>
    <col min="1282" max="1282" width="0.42578125" style="19" customWidth="1"/>
    <col min="1283" max="1283" width="29" style="19" customWidth="1"/>
    <col min="1284" max="1304" width="7.28515625" style="19" customWidth="1"/>
    <col min="1305" max="1537" width="11.42578125" style="19"/>
    <col min="1538" max="1538" width="0.42578125" style="19" customWidth="1"/>
    <col min="1539" max="1539" width="29" style="19" customWidth="1"/>
    <col min="1540" max="1560" width="7.28515625" style="19" customWidth="1"/>
    <col min="1561" max="1793" width="11.42578125" style="19"/>
    <col min="1794" max="1794" width="0.42578125" style="19" customWidth="1"/>
    <col min="1795" max="1795" width="29" style="19" customWidth="1"/>
    <col min="1796" max="1816" width="7.28515625" style="19" customWidth="1"/>
    <col min="1817" max="2049" width="11.42578125" style="19"/>
    <col min="2050" max="2050" width="0.42578125" style="19" customWidth="1"/>
    <col min="2051" max="2051" width="29" style="19" customWidth="1"/>
    <col min="2052" max="2072" width="7.28515625" style="19" customWidth="1"/>
    <col min="2073" max="2305" width="11.42578125" style="19"/>
    <col min="2306" max="2306" width="0.42578125" style="19" customWidth="1"/>
    <col min="2307" max="2307" width="29" style="19" customWidth="1"/>
    <col min="2308" max="2328" width="7.28515625" style="19" customWidth="1"/>
    <col min="2329" max="2561" width="11.42578125" style="19"/>
    <col min="2562" max="2562" width="0.42578125" style="19" customWidth="1"/>
    <col min="2563" max="2563" width="29" style="19" customWidth="1"/>
    <col min="2564" max="2584" width="7.28515625" style="19" customWidth="1"/>
    <col min="2585" max="2817" width="11.42578125" style="19"/>
    <col min="2818" max="2818" width="0.42578125" style="19" customWidth="1"/>
    <col min="2819" max="2819" width="29" style="19" customWidth="1"/>
    <col min="2820" max="2840" width="7.28515625" style="19" customWidth="1"/>
    <col min="2841" max="3073" width="11.42578125" style="19"/>
    <col min="3074" max="3074" width="0.42578125" style="19" customWidth="1"/>
    <col min="3075" max="3075" width="29" style="19" customWidth="1"/>
    <col min="3076" max="3096" width="7.28515625" style="19" customWidth="1"/>
    <col min="3097" max="3329" width="11.42578125" style="19"/>
    <col min="3330" max="3330" width="0.42578125" style="19" customWidth="1"/>
    <col min="3331" max="3331" width="29" style="19" customWidth="1"/>
    <col min="3332" max="3352" width="7.28515625" style="19" customWidth="1"/>
    <col min="3353" max="3585" width="11.42578125" style="19"/>
    <col min="3586" max="3586" width="0.42578125" style="19" customWidth="1"/>
    <col min="3587" max="3587" width="29" style="19" customWidth="1"/>
    <col min="3588" max="3608" width="7.28515625" style="19" customWidth="1"/>
    <col min="3609" max="3841" width="11.42578125" style="19"/>
    <col min="3842" max="3842" width="0.42578125" style="19" customWidth="1"/>
    <col min="3843" max="3843" width="29" style="19" customWidth="1"/>
    <col min="3844" max="3864" width="7.28515625" style="19" customWidth="1"/>
    <col min="3865" max="4097" width="11.42578125" style="19"/>
    <col min="4098" max="4098" width="0.42578125" style="19" customWidth="1"/>
    <col min="4099" max="4099" width="29" style="19" customWidth="1"/>
    <col min="4100" max="4120" width="7.28515625" style="19" customWidth="1"/>
    <col min="4121" max="4353" width="11.42578125" style="19"/>
    <col min="4354" max="4354" width="0.42578125" style="19" customWidth="1"/>
    <col min="4355" max="4355" width="29" style="19" customWidth="1"/>
    <col min="4356" max="4376" width="7.28515625" style="19" customWidth="1"/>
    <col min="4377" max="4609" width="11.42578125" style="19"/>
    <col min="4610" max="4610" width="0.42578125" style="19" customWidth="1"/>
    <col min="4611" max="4611" width="29" style="19" customWidth="1"/>
    <col min="4612" max="4632" width="7.28515625" style="19" customWidth="1"/>
    <col min="4633" max="4865" width="11.42578125" style="19"/>
    <col min="4866" max="4866" width="0.42578125" style="19" customWidth="1"/>
    <col min="4867" max="4867" width="29" style="19" customWidth="1"/>
    <col min="4868" max="4888" width="7.28515625" style="19" customWidth="1"/>
    <col min="4889" max="5121" width="11.42578125" style="19"/>
    <col min="5122" max="5122" width="0.42578125" style="19" customWidth="1"/>
    <col min="5123" max="5123" width="29" style="19" customWidth="1"/>
    <col min="5124" max="5144" width="7.28515625" style="19" customWidth="1"/>
    <col min="5145" max="5377" width="11.42578125" style="19"/>
    <col min="5378" max="5378" width="0.42578125" style="19" customWidth="1"/>
    <col min="5379" max="5379" width="29" style="19" customWidth="1"/>
    <col min="5380" max="5400" width="7.28515625" style="19" customWidth="1"/>
    <col min="5401" max="5633" width="11.42578125" style="19"/>
    <col min="5634" max="5634" width="0.42578125" style="19" customWidth="1"/>
    <col min="5635" max="5635" width="29" style="19" customWidth="1"/>
    <col min="5636" max="5656" width="7.28515625" style="19" customWidth="1"/>
    <col min="5657" max="5889" width="11.42578125" style="19"/>
    <col min="5890" max="5890" width="0.42578125" style="19" customWidth="1"/>
    <col min="5891" max="5891" width="29" style="19" customWidth="1"/>
    <col min="5892" max="5912" width="7.28515625" style="19" customWidth="1"/>
    <col min="5913" max="6145" width="11.42578125" style="19"/>
    <col min="6146" max="6146" width="0.42578125" style="19" customWidth="1"/>
    <col min="6147" max="6147" width="29" style="19" customWidth="1"/>
    <col min="6148" max="6168" width="7.28515625" style="19" customWidth="1"/>
    <col min="6169" max="6401" width="11.42578125" style="19"/>
    <col min="6402" max="6402" width="0.42578125" style="19" customWidth="1"/>
    <col min="6403" max="6403" width="29" style="19" customWidth="1"/>
    <col min="6404" max="6424" width="7.28515625" style="19" customWidth="1"/>
    <col min="6425" max="6657" width="11.42578125" style="19"/>
    <col min="6658" max="6658" width="0.42578125" style="19" customWidth="1"/>
    <col min="6659" max="6659" width="29" style="19" customWidth="1"/>
    <col min="6660" max="6680" width="7.28515625" style="19" customWidth="1"/>
    <col min="6681" max="6913" width="11.42578125" style="19"/>
    <col min="6914" max="6914" width="0.42578125" style="19" customWidth="1"/>
    <col min="6915" max="6915" width="29" style="19" customWidth="1"/>
    <col min="6916" max="6936" width="7.28515625" style="19" customWidth="1"/>
    <col min="6937" max="7169" width="11.42578125" style="19"/>
    <col min="7170" max="7170" width="0.42578125" style="19" customWidth="1"/>
    <col min="7171" max="7171" width="29" style="19" customWidth="1"/>
    <col min="7172" max="7192" width="7.28515625" style="19" customWidth="1"/>
    <col min="7193" max="7425" width="11.42578125" style="19"/>
    <col min="7426" max="7426" width="0.42578125" style="19" customWidth="1"/>
    <col min="7427" max="7427" width="29" style="19" customWidth="1"/>
    <col min="7428" max="7448" width="7.28515625" style="19" customWidth="1"/>
    <col min="7449" max="7681" width="11.42578125" style="19"/>
    <col min="7682" max="7682" width="0.42578125" style="19" customWidth="1"/>
    <col min="7683" max="7683" width="29" style="19" customWidth="1"/>
    <col min="7684" max="7704" width="7.28515625" style="19" customWidth="1"/>
    <col min="7705" max="7937" width="11.42578125" style="19"/>
    <col min="7938" max="7938" width="0.42578125" style="19" customWidth="1"/>
    <col min="7939" max="7939" width="29" style="19" customWidth="1"/>
    <col min="7940" max="7960" width="7.28515625" style="19" customWidth="1"/>
    <col min="7961" max="8193" width="11.42578125" style="19"/>
    <col min="8194" max="8194" width="0.42578125" style="19" customWidth="1"/>
    <col min="8195" max="8195" width="29" style="19" customWidth="1"/>
    <col min="8196" max="8216" width="7.28515625" style="19" customWidth="1"/>
    <col min="8217" max="8449" width="11.42578125" style="19"/>
    <col min="8450" max="8450" width="0.42578125" style="19" customWidth="1"/>
    <col min="8451" max="8451" width="29" style="19" customWidth="1"/>
    <col min="8452" max="8472" width="7.28515625" style="19" customWidth="1"/>
    <col min="8473" max="8705" width="11.42578125" style="19"/>
    <col min="8706" max="8706" width="0.42578125" style="19" customWidth="1"/>
    <col min="8707" max="8707" width="29" style="19" customWidth="1"/>
    <col min="8708" max="8728" width="7.28515625" style="19" customWidth="1"/>
    <col min="8729" max="8961" width="11.42578125" style="19"/>
    <col min="8962" max="8962" width="0.42578125" style="19" customWidth="1"/>
    <col min="8963" max="8963" width="29" style="19" customWidth="1"/>
    <col min="8964" max="8984" width="7.28515625" style="19" customWidth="1"/>
    <col min="8985" max="9217" width="11.42578125" style="19"/>
    <col min="9218" max="9218" width="0.42578125" style="19" customWidth="1"/>
    <col min="9219" max="9219" width="29" style="19" customWidth="1"/>
    <col min="9220" max="9240" width="7.28515625" style="19" customWidth="1"/>
    <col min="9241" max="9473" width="11.42578125" style="19"/>
    <col min="9474" max="9474" width="0.42578125" style="19" customWidth="1"/>
    <col min="9475" max="9475" width="29" style="19" customWidth="1"/>
    <col min="9476" max="9496" width="7.28515625" style="19" customWidth="1"/>
    <col min="9497" max="9729" width="11.42578125" style="19"/>
    <col min="9730" max="9730" width="0.42578125" style="19" customWidth="1"/>
    <col min="9731" max="9731" width="29" style="19" customWidth="1"/>
    <col min="9732" max="9752" width="7.28515625" style="19" customWidth="1"/>
    <col min="9753" max="9985" width="11.42578125" style="19"/>
    <col min="9986" max="9986" width="0.42578125" style="19" customWidth="1"/>
    <col min="9987" max="9987" width="29" style="19" customWidth="1"/>
    <col min="9988" max="10008" width="7.28515625" style="19" customWidth="1"/>
    <col min="10009" max="10241" width="11.42578125" style="19"/>
    <col min="10242" max="10242" width="0.42578125" style="19" customWidth="1"/>
    <col min="10243" max="10243" width="29" style="19" customWidth="1"/>
    <col min="10244" max="10264" width="7.28515625" style="19" customWidth="1"/>
    <col min="10265" max="10497" width="11.42578125" style="19"/>
    <col min="10498" max="10498" width="0.42578125" style="19" customWidth="1"/>
    <col min="10499" max="10499" width="29" style="19" customWidth="1"/>
    <col min="10500" max="10520" width="7.28515625" style="19" customWidth="1"/>
    <col min="10521" max="10753" width="11.42578125" style="19"/>
    <col min="10754" max="10754" width="0.42578125" style="19" customWidth="1"/>
    <col min="10755" max="10755" width="29" style="19" customWidth="1"/>
    <col min="10756" max="10776" width="7.28515625" style="19" customWidth="1"/>
    <col min="10777" max="11009" width="11.42578125" style="19"/>
    <col min="11010" max="11010" width="0.42578125" style="19" customWidth="1"/>
    <col min="11011" max="11011" width="29" style="19" customWidth="1"/>
    <col min="11012" max="11032" width="7.28515625" style="19" customWidth="1"/>
    <col min="11033" max="11265" width="11.42578125" style="19"/>
    <col min="11266" max="11266" width="0.42578125" style="19" customWidth="1"/>
    <col min="11267" max="11267" width="29" style="19" customWidth="1"/>
    <col min="11268" max="11288" width="7.28515625" style="19" customWidth="1"/>
    <col min="11289" max="11521" width="11.42578125" style="19"/>
    <col min="11522" max="11522" width="0.42578125" style="19" customWidth="1"/>
    <col min="11523" max="11523" width="29" style="19" customWidth="1"/>
    <col min="11524" max="11544" width="7.28515625" style="19" customWidth="1"/>
    <col min="11545" max="11777" width="11.42578125" style="19"/>
    <col min="11778" max="11778" width="0.42578125" style="19" customWidth="1"/>
    <col min="11779" max="11779" width="29" style="19" customWidth="1"/>
    <col min="11780" max="11800" width="7.28515625" style="19" customWidth="1"/>
    <col min="11801" max="12033" width="11.42578125" style="19"/>
    <col min="12034" max="12034" width="0.42578125" style="19" customWidth="1"/>
    <col min="12035" max="12035" width="29" style="19" customWidth="1"/>
    <col min="12036" max="12056" width="7.28515625" style="19" customWidth="1"/>
    <col min="12057" max="12289" width="11.42578125" style="19"/>
    <col min="12290" max="12290" width="0.42578125" style="19" customWidth="1"/>
    <col min="12291" max="12291" width="29" style="19" customWidth="1"/>
    <col min="12292" max="12312" width="7.28515625" style="19" customWidth="1"/>
    <col min="12313" max="12545" width="11.42578125" style="19"/>
    <col min="12546" max="12546" width="0.42578125" style="19" customWidth="1"/>
    <col min="12547" max="12547" width="29" style="19" customWidth="1"/>
    <col min="12548" max="12568" width="7.28515625" style="19" customWidth="1"/>
    <col min="12569" max="12801" width="11.42578125" style="19"/>
    <col min="12802" max="12802" width="0.42578125" style="19" customWidth="1"/>
    <col min="12803" max="12803" width="29" style="19" customWidth="1"/>
    <col min="12804" max="12824" width="7.28515625" style="19" customWidth="1"/>
    <col min="12825" max="13057" width="11.42578125" style="19"/>
    <col min="13058" max="13058" width="0.42578125" style="19" customWidth="1"/>
    <col min="13059" max="13059" width="29" style="19" customWidth="1"/>
    <col min="13060" max="13080" width="7.28515625" style="19" customWidth="1"/>
    <col min="13081" max="13313" width="11.42578125" style="19"/>
    <col min="13314" max="13314" width="0.42578125" style="19" customWidth="1"/>
    <col min="13315" max="13315" width="29" style="19" customWidth="1"/>
    <col min="13316" max="13336" width="7.28515625" style="19" customWidth="1"/>
    <col min="13337" max="13569" width="11.42578125" style="19"/>
    <col min="13570" max="13570" width="0.42578125" style="19" customWidth="1"/>
    <col min="13571" max="13571" width="29" style="19" customWidth="1"/>
    <col min="13572" max="13592" width="7.28515625" style="19" customWidth="1"/>
    <col min="13593" max="13825" width="11.42578125" style="19"/>
    <col min="13826" max="13826" width="0.42578125" style="19" customWidth="1"/>
    <col min="13827" max="13827" width="29" style="19" customWidth="1"/>
    <col min="13828" max="13848" width="7.28515625" style="19" customWidth="1"/>
    <col min="13849" max="14081" width="11.42578125" style="19"/>
    <col min="14082" max="14082" width="0.42578125" style="19" customWidth="1"/>
    <col min="14083" max="14083" width="29" style="19" customWidth="1"/>
    <col min="14084" max="14104" width="7.28515625" style="19" customWidth="1"/>
    <col min="14105" max="14337" width="11.42578125" style="19"/>
    <col min="14338" max="14338" width="0.42578125" style="19" customWidth="1"/>
    <col min="14339" max="14339" width="29" style="19" customWidth="1"/>
    <col min="14340" max="14360" width="7.28515625" style="19" customWidth="1"/>
    <col min="14361" max="14593" width="11.42578125" style="19"/>
    <col min="14594" max="14594" width="0.42578125" style="19" customWidth="1"/>
    <col min="14595" max="14595" width="29" style="19" customWidth="1"/>
    <col min="14596" max="14616" width="7.28515625" style="19" customWidth="1"/>
    <col min="14617" max="14849" width="11.42578125" style="19"/>
    <col min="14850" max="14850" width="0.42578125" style="19" customWidth="1"/>
    <col min="14851" max="14851" width="29" style="19" customWidth="1"/>
    <col min="14852" max="14872" width="7.28515625" style="19" customWidth="1"/>
    <col min="14873" max="15105" width="11.42578125" style="19"/>
    <col min="15106" max="15106" width="0.42578125" style="19" customWidth="1"/>
    <col min="15107" max="15107" width="29" style="19" customWidth="1"/>
    <col min="15108" max="15128" width="7.28515625" style="19" customWidth="1"/>
    <col min="15129" max="15361" width="11.42578125" style="19"/>
    <col min="15362" max="15362" width="0.42578125" style="19" customWidth="1"/>
    <col min="15363" max="15363" width="29" style="19" customWidth="1"/>
    <col min="15364" max="15384" width="7.28515625" style="19" customWidth="1"/>
    <col min="15385" max="15617" width="11.42578125" style="19"/>
    <col min="15618" max="15618" width="0.42578125" style="19" customWidth="1"/>
    <col min="15619" max="15619" width="29" style="19" customWidth="1"/>
    <col min="15620" max="15640" width="7.28515625" style="19" customWidth="1"/>
    <col min="15641" max="15873" width="11.42578125" style="19"/>
    <col min="15874" max="15874" width="0.42578125" style="19" customWidth="1"/>
    <col min="15875" max="15875" width="29" style="19" customWidth="1"/>
    <col min="15876" max="15896" width="7.28515625" style="19" customWidth="1"/>
    <col min="15897" max="16129" width="11.42578125" style="19"/>
    <col min="16130" max="16130" width="0.42578125" style="19" customWidth="1"/>
    <col min="16131" max="16131" width="29" style="19" customWidth="1"/>
    <col min="16132" max="16152" width="7.28515625" style="19" customWidth="1"/>
    <col min="16153" max="16384" width="11.42578125" style="19"/>
  </cols>
  <sheetData>
    <row r="1" spans="1:27" ht="23.25">
      <c r="B1" s="2203">
        <v>28</v>
      </c>
    </row>
    <row r="6" spans="1:27" ht="18" customHeight="1"/>
    <row r="7" spans="1:27" ht="24" customHeight="1">
      <c r="A7" s="2601" t="s">
        <v>760</v>
      </c>
      <c r="B7" s="2601"/>
      <c r="C7" s="2601"/>
      <c r="D7" s="2601"/>
      <c r="E7" s="2601"/>
      <c r="F7" s="2601"/>
      <c r="G7" s="2601"/>
      <c r="H7" s="2601"/>
      <c r="I7" s="2601"/>
      <c r="J7" s="2601"/>
      <c r="K7" s="2601"/>
      <c r="L7" s="2601"/>
      <c r="M7" s="2601"/>
      <c r="N7" s="2601"/>
      <c r="O7" s="2601"/>
      <c r="P7" s="2601"/>
      <c r="Q7" s="2601"/>
      <c r="R7" s="2601"/>
      <c r="S7" s="2602"/>
    </row>
    <row r="8" spans="1:27" ht="23.25" customHeight="1">
      <c r="A8" s="2600" t="s">
        <v>1327</v>
      </c>
      <c r="B8" s="2600"/>
      <c r="C8" s="2600"/>
      <c r="D8" s="2600"/>
      <c r="E8" s="2600"/>
      <c r="F8" s="2600"/>
      <c r="G8" s="2600"/>
      <c r="H8" s="2600"/>
      <c r="I8" s="2600"/>
      <c r="J8" s="2600"/>
      <c r="K8" s="2600"/>
      <c r="L8" s="2600"/>
      <c r="M8" s="2600"/>
      <c r="N8" s="2600"/>
      <c r="O8" s="2600"/>
    </row>
    <row r="9" spans="1:27" ht="15.75" thickBot="1">
      <c r="A9" s="383"/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4"/>
      <c r="O9" s="383"/>
    </row>
    <row r="10" spans="1:27" ht="16.5" thickTop="1">
      <c r="A10" s="383"/>
      <c r="B10" s="2038" t="s">
        <v>761</v>
      </c>
      <c r="C10" s="385">
        <v>1993</v>
      </c>
      <c r="D10" s="385">
        <v>1994</v>
      </c>
      <c r="E10" s="385">
        <v>1995</v>
      </c>
      <c r="F10" s="385">
        <v>1996</v>
      </c>
      <c r="G10" s="385">
        <v>1997</v>
      </c>
      <c r="H10" s="385">
        <v>1998</v>
      </c>
      <c r="I10" s="385">
        <v>1999</v>
      </c>
      <c r="J10" s="385">
        <v>2000</v>
      </c>
      <c r="K10" s="385">
        <v>2001</v>
      </c>
      <c r="L10" s="385">
        <v>2002</v>
      </c>
      <c r="M10" s="386">
        <v>2003</v>
      </c>
      <c r="N10" s="385">
        <v>2004</v>
      </c>
      <c r="O10" s="386">
        <v>2005</v>
      </c>
      <c r="P10" s="386">
        <v>2006</v>
      </c>
      <c r="Q10" s="386">
        <v>2007</v>
      </c>
      <c r="R10" s="386">
        <v>2008</v>
      </c>
      <c r="S10" s="387">
        <v>2009</v>
      </c>
      <c r="T10" s="387">
        <v>2010</v>
      </c>
      <c r="U10" s="387">
        <v>2011</v>
      </c>
      <c r="V10" s="385">
        <v>2012</v>
      </c>
      <c r="W10" s="1119">
        <v>2013</v>
      </c>
      <c r="X10" s="1119">
        <v>2014</v>
      </c>
    </row>
    <row r="11" spans="1:27" ht="16.5" thickBot="1">
      <c r="A11" s="383"/>
      <c r="B11" s="2039" t="s">
        <v>762</v>
      </c>
      <c r="C11" s="388"/>
      <c r="D11" s="388"/>
      <c r="E11" s="388"/>
      <c r="F11" s="388"/>
      <c r="G11" s="388"/>
      <c r="H11" s="388"/>
      <c r="I11" s="388"/>
      <c r="J11" s="388"/>
      <c r="K11" s="388"/>
      <c r="L11" s="389"/>
      <c r="M11" s="390"/>
      <c r="N11" s="389"/>
      <c r="O11" s="380"/>
      <c r="P11" s="380"/>
      <c r="Q11" s="380"/>
      <c r="R11" s="380"/>
      <c r="S11" s="391"/>
      <c r="T11" s="391"/>
      <c r="U11" s="391"/>
      <c r="V11" s="388"/>
      <c r="W11" s="393"/>
      <c r="X11" s="393"/>
    </row>
    <row r="12" spans="1:27" ht="23.1" customHeight="1" thickTop="1">
      <c r="A12" s="383"/>
      <c r="B12" s="2040" t="s">
        <v>763</v>
      </c>
      <c r="C12" s="418">
        <v>3307</v>
      </c>
      <c r="D12" s="418">
        <v>2654</v>
      </c>
      <c r="E12" s="418">
        <v>2463</v>
      </c>
      <c r="F12" s="418">
        <v>2507</v>
      </c>
      <c r="G12" s="418">
        <v>2621</v>
      </c>
      <c r="H12" s="419">
        <v>2828</v>
      </c>
      <c r="I12" s="419">
        <v>3081</v>
      </c>
      <c r="J12" s="419">
        <v>3439</v>
      </c>
      <c r="K12" s="419">
        <v>3493</v>
      </c>
      <c r="L12" s="418">
        <v>3476</v>
      </c>
      <c r="M12" s="419">
        <v>3314</v>
      </c>
      <c r="N12" s="418">
        <v>3225</v>
      </c>
      <c r="O12" s="420">
        <v>3313</v>
      </c>
      <c r="P12" s="420">
        <v>3579</v>
      </c>
      <c r="Q12" s="420">
        <v>3714</v>
      </c>
      <c r="R12" s="420">
        <v>4140</v>
      </c>
      <c r="S12" s="421">
        <v>4486</v>
      </c>
      <c r="T12" s="421">
        <v>4776</v>
      </c>
      <c r="U12" s="421">
        <v>5399</v>
      </c>
      <c r="V12" s="418">
        <v>6245</v>
      </c>
      <c r="W12" s="422">
        <f>6581+492+337+87+17+101</f>
        <v>7615</v>
      </c>
      <c r="X12" s="422">
        <v>8406</v>
      </c>
    </row>
    <row r="13" spans="1:27" ht="23.1" customHeight="1">
      <c r="A13" s="383"/>
      <c r="B13" s="2041" t="s">
        <v>764</v>
      </c>
      <c r="C13" s="423">
        <v>2115</v>
      </c>
      <c r="D13" s="423">
        <v>2077</v>
      </c>
      <c r="E13" s="423">
        <v>1877</v>
      </c>
      <c r="F13" s="423">
        <v>1727</v>
      </c>
      <c r="G13" s="423">
        <v>1809</v>
      </c>
      <c r="H13" s="424">
        <v>1726</v>
      </c>
      <c r="I13" s="424">
        <v>1870</v>
      </c>
      <c r="J13" s="424">
        <v>2059</v>
      </c>
      <c r="K13" s="424">
        <v>2194</v>
      </c>
      <c r="L13" s="423">
        <v>2277</v>
      </c>
      <c r="M13" s="424">
        <v>2409</v>
      </c>
      <c r="N13" s="423">
        <v>2442</v>
      </c>
      <c r="O13" s="425">
        <v>2478</v>
      </c>
      <c r="P13" s="425">
        <v>2431</v>
      </c>
      <c r="Q13" s="425">
        <v>2659</v>
      </c>
      <c r="R13" s="425">
        <v>2755</v>
      </c>
      <c r="S13" s="426">
        <v>2736</v>
      </c>
      <c r="T13" s="426">
        <v>2754</v>
      </c>
      <c r="U13" s="426">
        <v>2866</v>
      </c>
      <c r="V13" s="423">
        <v>3073</v>
      </c>
      <c r="W13" s="427">
        <v>3225</v>
      </c>
      <c r="X13" s="427">
        <v>3521</v>
      </c>
    </row>
    <row r="14" spans="1:27" ht="23.1" customHeight="1">
      <c r="A14" s="383"/>
      <c r="B14" s="2041" t="s">
        <v>765</v>
      </c>
      <c r="C14" s="423">
        <v>420</v>
      </c>
      <c r="D14" s="423">
        <v>407</v>
      </c>
      <c r="E14" s="423">
        <v>357</v>
      </c>
      <c r="F14" s="423">
        <v>289</v>
      </c>
      <c r="G14" s="423">
        <v>301</v>
      </c>
      <c r="H14" s="424">
        <v>351</v>
      </c>
      <c r="I14" s="424">
        <v>338</v>
      </c>
      <c r="J14" s="424">
        <v>395</v>
      </c>
      <c r="K14" s="424">
        <v>477</v>
      </c>
      <c r="L14" s="423">
        <v>478</v>
      </c>
      <c r="M14" s="424">
        <v>451</v>
      </c>
      <c r="N14" s="423">
        <v>474</v>
      </c>
      <c r="O14" s="425">
        <v>570</v>
      </c>
      <c r="P14" s="425">
        <v>789</v>
      </c>
      <c r="Q14" s="425">
        <v>878</v>
      </c>
      <c r="R14" s="425">
        <v>944</v>
      </c>
      <c r="S14" s="426">
        <v>943</v>
      </c>
      <c r="T14" s="426">
        <v>692</v>
      </c>
      <c r="U14" s="426">
        <v>778</v>
      </c>
      <c r="V14" s="423">
        <v>1056</v>
      </c>
      <c r="W14" s="427">
        <v>1269</v>
      </c>
      <c r="X14" s="427">
        <v>1457</v>
      </c>
    </row>
    <row r="15" spans="1:27" ht="23.1" customHeight="1">
      <c r="A15" s="383"/>
      <c r="B15" s="2041" t="s">
        <v>766</v>
      </c>
      <c r="C15" s="423">
        <v>303</v>
      </c>
      <c r="D15" s="423">
        <v>280</v>
      </c>
      <c r="E15" s="423">
        <v>289</v>
      </c>
      <c r="F15" s="423">
        <v>343</v>
      </c>
      <c r="G15" s="423">
        <v>355</v>
      </c>
      <c r="H15" s="424">
        <v>346</v>
      </c>
      <c r="I15" s="424">
        <v>109</v>
      </c>
      <c r="J15" s="424">
        <v>106</v>
      </c>
      <c r="K15" s="424">
        <v>102</v>
      </c>
      <c r="L15" s="423">
        <v>104</v>
      </c>
      <c r="M15" s="424">
        <v>72</v>
      </c>
      <c r="N15" s="423">
        <v>119</v>
      </c>
      <c r="O15" s="425">
        <v>120</v>
      </c>
      <c r="P15" s="425">
        <v>406</v>
      </c>
      <c r="Q15" s="425">
        <v>404</v>
      </c>
      <c r="R15" s="425">
        <v>457</v>
      </c>
      <c r="S15" s="426">
        <v>195</v>
      </c>
      <c r="T15" s="426">
        <v>262</v>
      </c>
      <c r="U15" s="426">
        <v>309</v>
      </c>
      <c r="V15" s="423">
        <v>337</v>
      </c>
      <c r="W15" s="427">
        <v>114</v>
      </c>
      <c r="X15" s="427">
        <v>146</v>
      </c>
    </row>
    <row r="16" spans="1:27" ht="23.1" customHeight="1">
      <c r="A16" s="383"/>
      <c r="B16" s="2041" t="s">
        <v>767</v>
      </c>
      <c r="C16" s="423">
        <v>220</v>
      </c>
      <c r="D16" s="423">
        <v>193</v>
      </c>
      <c r="E16" s="423">
        <v>183</v>
      </c>
      <c r="F16" s="423">
        <v>179</v>
      </c>
      <c r="G16" s="423">
        <v>177</v>
      </c>
      <c r="H16" s="424">
        <v>261</v>
      </c>
      <c r="I16" s="424">
        <v>149</v>
      </c>
      <c r="J16" s="424">
        <v>139</v>
      </c>
      <c r="K16" s="424">
        <v>140</v>
      </c>
      <c r="L16" s="423">
        <v>125</v>
      </c>
      <c r="M16" s="424">
        <v>108</v>
      </c>
      <c r="N16" s="423">
        <v>116</v>
      </c>
      <c r="O16" s="425">
        <v>130</v>
      </c>
      <c r="P16" s="425">
        <v>150</v>
      </c>
      <c r="Q16" s="425">
        <v>160</v>
      </c>
      <c r="R16" s="425">
        <v>195</v>
      </c>
      <c r="S16" s="426">
        <v>217</v>
      </c>
      <c r="T16" s="426">
        <v>220</v>
      </c>
      <c r="U16" s="426">
        <v>218</v>
      </c>
      <c r="V16" s="423">
        <v>225</v>
      </c>
      <c r="W16" s="427">
        <v>257</v>
      </c>
      <c r="X16" s="427">
        <v>302</v>
      </c>
      <c r="AA16" s="414"/>
    </row>
    <row r="17" spans="1:24" ht="23.1" customHeight="1">
      <c r="A17" s="383"/>
      <c r="B17" s="2041" t="s">
        <v>768</v>
      </c>
      <c r="C17" s="423">
        <v>893</v>
      </c>
      <c r="D17" s="423">
        <v>940</v>
      </c>
      <c r="E17" s="423">
        <v>612</v>
      </c>
      <c r="F17" s="423">
        <v>626</v>
      </c>
      <c r="G17" s="423">
        <v>695</v>
      </c>
      <c r="H17" s="424">
        <v>867</v>
      </c>
      <c r="I17" s="424">
        <v>1355</v>
      </c>
      <c r="J17" s="424">
        <v>1149</v>
      </c>
      <c r="K17" s="424">
        <v>1231</v>
      </c>
      <c r="L17" s="423">
        <v>1188</v>
      </c>
      <c r="M17" s="424">
        <v>1099</v>
      </c>
      <c r="N17" s="423">
        <v>1117</v>
      </c>
      <c r="O17" s="425">
        <v>1103</v>
      </c>
      <c r="P17" s="425">
        <v>1136</v>
      </c>
      <c r="Q17" s="425">
        <v>1124</v>
      </c>
      <c r="R17" s="425">
        <v>1144</v>
      </c>
      <c r="S17" s="426">
        <v>982</v>
      </c>
      <c r="T17" s="426">
        <v>902</v>
      </c>
      <c r="U17" s="426">
        <v>900</v>
      </c>
      <c r="V17" s="423">
        <v>943</v>
      </c>
      <c r="W17" s="427">
        <f>870+166</f>
        <v>1036</v>
      </c>
      <c r="X17" s="427">
        <f>898+196</f>
        <v>1094</v>
      </c>
    </row>
    <row r="18" spans="1:24" ht="23.1" customHeight="1">
      <c r="A18" s="383"/>
      <c r="B18" s="2041" t="s">
        <v>769</v>
      </c>
      <c r="C18" s="423">
        <v>176</v>
      </c>
      <c r="D18" s="423">
        <v>111</v>
      </c>
      <c r="E18" s="423">
        <v>83</v>
      </c>
      <c r="F18" s="423">
        <v>97</v>
      </c>
      <c r="G18" s="423">
        <v>90</v>
      </c>
      <c r="H18" s="424">
        <v>92</v>
      </c>
      <c r="I18" s="424">
        <v>73</v>
      </c>
      <c r="J18" s="424">
        <v>81</v>
      </c>
      <c r="K18" s="424">
        <v>103</v>
      </c>
      <c r="L18" s="423">
        <v>104</v>
      </c>
      <c r="M18" s="424">
        <v>97</v>
      </c>
      <c r="N18" s="423">
        <v>96</v>
      </c>
      <c r="O18" s="425">
        <v>101</v>
      </c>
      <c r="P18" s="425">
        <v>98</v>
      </c>
      <c r="Q18" s="425">
        <v>108</v>
      </c>
      <c r="R18" s="425">
        <v>122</v>
      </c>
      <c r="S18" s="426">
        <v>114</v>
      </c>
      <c r="T18" s="426">
        <v>123</v>
      </c>
      <c r="U18" s="426">
        <v>128</v>
      </c>
      <c r="V18" s="423">
        <v>130</v>
      </c>
      <c r="W18" s="427">
        <v>143</v>
      </c>
      <c r="X18" s="427">
        <v>139</v>
      </c>
    </row>
    <row r="19" spans="1:24" ht="23.1" customHeight="1">
      <c r="A19" s="383"/>
      <c r="B19" s="2041" t="s">
        <v>487</v>
      </c>
      <c r="C19" s="423">
        <v>436</v>
      </c>
      <c r="D19" s="423">
        <v>438</v>
      </c>
      <c r="E19" s="423">
        <v>482</v>
      </c>
      <c r="F19" s="423">
        <v>493</v>
      </c>
      <c r="G19" s="423">
        <v>559</v>
      </c>
      <c r="H19" s="424">
        <v>437</v>
      </c>
      <c r="I19" s="424">
        <v>431</v>
      </c>
      <c r="J19" s="424">
        <v>477</v>
      </c>
      <c r="K19" s="424">
        <v>455</v>
      </c>
      <c r="L19" s="423">
        <v>469</v>
      </c>
      <c r="M19" s="424">
        <v>477</v>
      </c>
      <c r="N19" s="423">
        <v>503</v>
      </c>
      <c r="O19" s="425">
        <v>554</v>
      </c>
      <c r="P19" s="425">
        <v>580</v>
      </c>
      <c r="Q19" s="425">
        <v>902</v>
      </c>
      <c r="R19" s="425">
        <v>1046</v>
      </c>
      <c r="S19" s="426">
        <v>1217</v>
      </c>
      <c r="T19" s="426">
        <v>696</v>
      </c>
      <c r="U19" s="426" t="s">
        <v>770</v>
      </c>
      <c r="V19" s="423" t="s">
        <v>771</v>
      </c>
      <c r="W19" s="427" t="s">
        <v>1148</v>
      </c>
      <c r="X19" s="2310" t="s">
        <v>1374</v>
      </c>
    </row>
    <row r="20" spans="1:24" ht="23.1" customHeight="1" thickBot="1">
      <c r="A20" s="383"/>
      <c r="B20" s="2042" t="s">
        <v>248</v>
      </c>
      <c r="C20" s="1117">
        <f t="shared" ref="C20:S20" si="0">SUM(C12:C19)</f>
        <v>7870</v>
      </c>
      <c r="D20" s="1117">
        <f t="shared" si="0"/>
        <v>7100</v>
      </c>
      <c r="E20" s="1117">
        <f t="shared" si="0"/>
        <v>6346</v>
      </c>
      <c r="F20" s="1117">
        <f t="shared" si="0"/>
        <v>6261</v>
      </c>
      <c r="G20" s="1117">
        <f t="shared" si="0"/>
        <v>6607</v>
      </c>
      <c r="H20" s="1117">
        <f t="shared" si="0"/>
        <v>6908</v>
      </c>
      <c r="I20" s="1117">
        <f t="shared" si="0"/>
        <v>7406</v>
      </c>
      <c r="J20" s="1117">
        <f t="shared" si="0"/>
        <v>7845</v>
      </c>
      <c r="K20" s="1117">
        <f t="shared" si="0"/>
        <v>8195</v>
      </c>
      <c r="L20" s="1117">
        <f t="shared" si="0"/>
        <v>8221</v>
      </c>
      <c r="M20" s="1117">
        <f t="shared" si="0"/>
        <v>8027</v>
      </c>
      <c r="N20" s="1117">
        <f t="shared" si="0"/>
        <v>8092</v>
      </c>
      <c r="O20" s="1117">
        <f t="shared" si="0"/>
        <v>8369</v>
      </c>
      <c r="P20" s="1117">
        <f t="shared" si="0"/>
        <v>9169</v>
      </c>
      <c r="Q20" s="1117">
        <f t="shared" si="0"/>
        <v>9949</v>
      </c>
      <c r="R20" s="1117">
        <f t="shared" si="0"/>
        <v>10803</v>
      </c>
      <c r="S20" s="1117">
        <f t="shared" si="0"/>
        <v>10890</v>
      </c>
      <c r="T20" s="1117">
        <f>SUM(T12:T19)</f>
        <v>10425</v>
      </c>
      <c r="U20" s="1117">
        <v>11640</v>
      </c>
      <c r="V20" s="1116">
        <v>12886</v>
      </c>
      <c r="W20" s="1118">
        <f>SUM(W12:W19)+941</f>
        <v>14600</v>
      </c>
      <c r="X20" s="1118">
        <f>SUM(X12:X19)+1164</f>
        <v>16229</v>
      </c>
    </row>
    <row r="21" spans="1:24" ht="15.75" thickTop="1">
      <c r="A21" s="383"/>
      <c r="B21" s="383" t="s">
        <v>772</v>
      </c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</row>
    <row r="22" spans="1:24" ht="15">
      <c r="A22" s="383"/>
      <c r="B22" s="383" t="s">
        <v>773</v>
      </c>
      <c r="C22" s="383"/>
      <c r="D22" s="383"/>
      <c r="E22" s="383"/>
      <c r="F22" s="383"/>
      <c r="G22" s="383"/>
      <c r="H22" s="383"/>
      <c r="I22" s="383" t="s">
        <v>1373</v>
      </c>
      <c r="J22" s="383"/>
      <c r="K22" s="383"/>
      <c r="L22" s="383"/>
      <c r="M22" s="383"/>
      <c r="N22" s="383"/>
      <c r="O22" s="383"/>
    </row>
    <row r="23" spans="1:24" ht="15">
      <c r="A23" s="383"/>
      <c r="B23" s="383" t="s">
        <v>777</v>
      </c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</row>
    <row r="24" spans="1:24" ht="15.75">
      <c r="A24" s="383"/>
      <c r="B24" s="392" t="s">
        <v>774</v>
      </c>
      <c r="C24" s="392"/>
      <c r="D24" s="392"/>
      <c r="E24" s="392"/>
      <c r="F24" s="392"/>
      <c r="G24" s="383"/>
      <c r="H24" s="383"/>
      <c r="I24" s="383"/>
      <c r="J24" s="383"/>
      <c r="K24" s="383"/>
      <c r="L24" s="383"/>
      <c r="M24" s="383"/>
      <c r="N24" s="383"/>
      <c r="O24" s="383"/>
      <c r="W24" s="414"/>
    </row>
    <row r="25" spans="1:24" ht="15">
      <c r="A25" s="383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U25" s="415"/>
    </row>
    <row r="26" spans="1:24" ht="15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U26" s="415"/>
    </row>
    <row r="27" spans="1:24" ht="15">
      <c r="A27" s="383"/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U27" s="415"/>
    </row>
    <row r="28" spans="1:24" ht="15">
      <c r="A28" s="383"/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U28" s="415"/>
    </row>
    <row r="29" spans="1:24" ht="15">
      <c r="A29" s="383"/>
      <c r="B29" s="383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U29" s="415"/>
    </row>
    <row r="30" spans="1:24" ht="15">
      <c r="A30" s="383"/>
      <c r="B30" s="383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U30" s="415"/>
    </row>
    <row r="32" spans="1:24">
      <c r="U32" s="415"/>
    </row>
  </sheetData>
  <mergeCells count="2">
    <mergeCell ref="A8:O8"/>
    <mergeCell ref="A7:S7"/>
  </mergeCells>
  <phoneticPr fontId="128" type="noConversion"/>
  <printOptions horizontalCentered="1" verticalCentered="1"/>
  <pageMargins left="0" right="0" top="0.39370078740157483" bottom="1.35" header="0.39" footer="1.32"/>
  <pageSetup paperSize="9" scale="80" orientation="landscape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Z34"/>
  <sheetViews>
    <sheetView view="pageLayout" topLeftCell="A4" workbookViewId="0">
      <selection activeCell="V35" sqref="A35:V330"/>
    </sheetView>
  </sheetViews>
  <sheetFormatPr baseColWidth="10" defaultColWidth="11.42578125" defaultRowHeight="12.75"/>
  <cols>
    <col min="1" max="1" width="24" style="19" customWidth="1"/>
    <col min="2" max="23" width="6.7109375" style="19" customWidth="1"/>
    <col min="24" max="257" width="11.42578125" style="19"/>
    <col min="258" max="258" width="25.42578125" style="19" customWidth="1"/>
    <col min="259" max="276" width="6.7109375" style="19" customWidth="1"/>
    <col min="277" max="278" width="6.85546875" style="19" customWidth="1"/>
    <col min="279" max="279" width="7.42578125" style="19" customWidth="1"/>
    <col min="280" max="513" width="11.42578125" style="19"/>
    <col min="514" max="514" width="25.42578125" style="19" customWidth="1"/>
    <col min="515" max="532" width="6.7109375" style="19" customWidth="1"/>
    <col min="533" max="534" width="6.85546875" style="19" customWidth="1"/>
    <col min="535" max="535" width="7.42578125" style="19" customWidth="1"/>
    <col min="536" max="769" width="11.42578125" style="19"/>
    <col min="770" max="770" width="25.42578125" style="19" customWidth="1"/>
    <col min="771" max="788" width="6.7109375" style="19" customWidth="1"/>
    <col min="789" max="790" width="6.85546875" style="19" customWidth="1"/>
    <col min="791" max="791" width="7.42578125" style="19" customWidth="1"/>
    <col min="792" max="1025" width="11.42578125" style="19"/>
    <col min="1026" max="1026" width="25.42578125" style="19" customWidth="1"/>
    <col min="1027" max="1044" width="6.7109375" style="19" customWidth="1"/>
    <col min="1045" max="1046" width="6.85546875" style="19" customWidth="1"/>
    <col min="1047" max="1047" width="7.42578125" style="19" customWidth="1"/>
    <col min="1048" max="1281" width="11.42578125" style="19"/>
    <col min="1282" max="1282" width="25.42578125" style="19" customWidth="1"/>
    <col min="1283" max="1300" width="6.7109375" style="19" customWidth="1"/>
    <col min="1301" max="1302" width="6.85546875" style="19" customWidth="1"/>
    <col min="1303" max="1303" width="7.42578125" style="19" customWidth="1"/>
    <col min="1304" max="1537" width="11.42578125" style="19"/>
    <col min="1538" max="1538" width="25.42578125" style="19" customWidth="1"/>
    <col min="1539" max="1556" width="6.7109375" style="19" customWidth="1"/>
    <col min="1557" max="1558" width="6.85546875" style="19" customWidth="1"/>
    <col min="1559" max="1559" width="7.42578125" style="19" customWidth="1"/>
    <col min="1560" max="1793" width="11.42578125" style="19"/>
    <col min="1794" max="1794" width="25.42578125" style="19" customWidth="1"/>
    <col min="1795" max="1812" width="6.7109375" style="19" customWidth="1"/>
    <col min="1813" max="1814" width="6.85546875" style="19" customWidth="1"/>
    <col min="1815" max="1815" width="7.42578125" style="19" customWidth="1"/>
    <col min="1816" max="2049" width="11.42578125" style="19"/>
    <col min="2050" max="2050" width="25.42578125" style="19" customWidth="1"/>
    <col min="2051" max="2068" width="6.7109375" style="19" customWidth="1"/>
    <col min="2069" max="2070" width="6.85546875" style="19" customWidth="1"/>
    <col min="2071" max="2071" width="7.42578125" style="19" customWidth="1"/>
    <col min="2072" max="2305" width="11.42578125" style="19"/>
    <col min="2306" max="2306" width="25.42578125" style="19" customWidth="1"/>
    <col min="2307" max="2324" width="6.7109375" style="19" customWidth="1"/>
    <col min="2325" max="2326" width="6.85546875" style="19" customWidth="1"/>
    <col min="2327" max="2327" width="7.42578125" style="19" customWidth="1"/>
    <col min="2328" max="2561" width="11.42578125" style="19"/>
    <col min="2562" max="2562" width="25.42578125" style="19" customWidth="1"/>
    <col min="2563" max="2580" width="6.7109375" style="19" customWidth="1"/>
    <col min="2581" max="2582" width="6.85546875" style="19" customWidth="1"/>
    <col min="2583" max="2583" width="7.42578125" style="19" customWidth="1"/>
    <col min="2584" max="2817" width="11.42578125" style="19"/>
    <col min="2818" max="2818" width="25.42578125" style="19" customWidth="1"/>
    <col min="2819" max="2836" width="6.7109375" style="19" customWidth="1"/>
    <col min="2837" max="2838" width="6.85546875" style="19" customWidth="1"/>
    <col min="2839" max="2839" width="7.42578125" style="19" customWidth="1"/>
    <col min="2840" max="3073" width="11.42578125" style="19"/>
    <col min="3074" max="3074" width="25.42578125" style="19" customWidth="1"/>
    <col min="3075" max="3092" width="6.7109375" style="19" customWidth="1"/>
    <col min="3093" max="3094" width="6.85546875" style="19" customWidth="1"/>
    <col min="3095" max="3095" width="7.42578125" style="19" customWidth="1"/>
    <col min="3096" max="3329" width="11.42578125" style="19"/>
    <col min="3330" max="3330" width="25.42578125" style="19" customWidth="1"/>
    <col min="3331" max="3348" width="6.7109375" style="19" customWidth="1"/>
    <col min="3349" max="3350" width="6.85546875" style="19" customWidth="1"/>
    <col min="3351" max="3351" width="7.42578125" style="19" customWidth="1"/>
    <col min="3352" max="3585" width="11.42578125" style="19"/>
    <col min="3586" max="3586" width="25.42578125" style="19" customWidth="1"/>
    <col min="3587" max="3604" width="6.7109375" style="19" customWidth="1"/>
    <col min="3605" max="3606" width="6.85546875" style="19" customWidth="1"/>
    <col min="3607" max="3607" width="7.42578125" style="19" customWidth="1"/>
    <col min="3608" max="3841" width="11.42578125" style="19"/>
    <col min="3842" max="3842" width="25.42578125" style="19" customWidth="1"/>
    <col min="3843" max="3860" width="6.7109375" style="19" customWidth="1"/>
    <col min="3861" max="3862" width="6.85546875" style="19" customWidth="1"/>
    <col min="3863" max="3863" width="7.42578125" style="19" customWidth="1"/>
    <col min="3864" max="4097" width="11.42578125" style="19"/>
    <col min="4098" max="4098" width="25.42578125" style="19" customWidth="1"/>
    <col min="4099" max="4116" width="6.7109375" style="19" customWidth="1"/>
    <col min="4117" max="4118" width="6.85546875" style="19" customWidth="1"/>
    <col min="4119" max="4119" width="7.42578125" style="19" customWidth="1"/>
    <col min="4120" max="4353" width="11.42578125" style="19"/>
    <col min="4354" max="4354" width="25.42578125" style="19" customWidth="1"/>
    <col min="4355" max="4372" width="6.7109375" style="19" customWidth="1"/>
    <col min="4373" max="4374" width="6.85546875" style="19" customWidth="1"/>
    <col min="4375" max="4375" width="7.42578125" style="19" customWidth="1"/>
    <col min="4376" max="4609" width="11.42578125" style="19"/>
    <col min="4610" max="4610" width="25.42578125" style="19" customWidth="1"/>
    <col min="4611" max="4628" width="6.7109375" style="19" customWidth="1"/>
    <col min="4629" max="4630" width="6.85546875" style="19" customWidth="1"/>
    <col min="4631" max="4631" width="7.42578125" style="19" customWidth="1"/>
    <col min="4632" max="4865" width="11.42578125" style="19"/>
    <col min="4866" max="4866" width="25.42578125" style="19" customWidth="1"/>
    <col min="4867" max="4884" width="6.7109375" style="19" customWidth="1"/>
    <col min="4885" max="4886" width="6.85546875" style="19" customWidth="1"/>
    <col min="4887" max="4887" width="7.42578125" style="19" customWidth="1"/>
    <col min="4888" max="5121" width="11.42578125" style="19"/>
    <col min="5122" max="5122" width="25.42578125" style="19" customWidth="1"/>
    <col min="5123" max="5140" width="6.7109375" style="19" customWidth="1"/>
    <col min="5141" max="5142" width="6.85546875" style="19" customWidth="1"/>
    <col min="5143" max="5143" width="7.42578125" style="19" customWidth="1"/>
    <col min="5144" max="5377" width="11.42578125" style="19"/>
    <col min="5378" max="5378" width="25.42578125" style="19" customWidth="1"/>
    <col min="5379" max="5396" width="6.7109375" style="19" customWidth="1"/>
    <col min="5397" max="5398" width="6.85546875" style="19" customWidth="1"/>
    <col min="5399" max="5399" width="7.42578125" style="19" customWidth="1"/>
    <col min="5400" max="5633" width="11.42578125" style="19"/>
    <col min="5634" max="5634" width="25.42578125" style="19" customWidth="1"/>
    <col min="5635" max="5652" width="6.7109375" style="19" customWidth="1"/>
    <col min="5653" max="5654" width="6.85546875" style="19" customWidth="1"/>
    <col min="5655" max="5655" width="7.42578125" style="19" customWidth="1"/>
    <col min="5656" max="5889" width="11.42578125" style="19"/>
    <col min="5890" max="5890" width="25.42578125" style="19" customWidth="1"/>
    <col min="5891" max="5908" width="6.7109375" style="19" customWidth="1"/>
    <col min="5909" max="5910" width="6.85546875" style="19" customWidth="1"/>
    <col min="5911" max="5911" width="7.42578125" style="19" customWidth="1"/>
    <col min="5912" max="6145" width="11.42578125" style="19"/>
    <col min="6146" max="6146" width="25.42578125" style="19" customWidth="1"/>
    <col min="6147" max="6164" width="6.7109375" style="19" customWidth="1"/>
    <col min="6165" max="6166" width="6.85546875" style="19" customWidth="1"/>
    <col min="6167" max="6167" width="7.42578125" style="19" customWidth="1"/>
    <col min="6168" max="6401" width="11.42578125" style="19"/>
    <col min="6402" max="6402" width="25.42578125" style="19" customWidth="1"/>
    <col min="6403" max="6420" width="6.7109375" style="19" customWidth="1"/>
    <col min="6421" max="6422" width="6.85546875" style="19" customWidth="1"/>
    <col min="6423" max="6423" width="7.42578125" style="19" customWidth="1"/>
    <col min="6424" max="6657" width="11.42578125" style="19"/>
    <col min="6658" max="6658" width="25.42578125" style="19" customWidth="1"/>
    <col min="6659" max="6676" width="6.7109375" style="19" customWidth="1"/>
    <col min="6677" max="6678" width="6.85546875" style="19" customWidth="1"/>
    <col min="6679" max="6679" width="7.42578125" style="19" customWidth="1"/>
    <col min="6680" max="6913" width="11.42578125" style="19"/>
    <col min="6914" max="6914" width="25.42578125" style="19" customWidth="1"/>
    <col min="6915" max="6932" width="6.7109375" style="19" customWidth="1"/>
    <col min="6933" max="6934" width="6.85546875" style="19" customWidth="1"/>
    <col min="6935" max="6935" width="7.42578125" style="19" customWidth="1"/>
    <col min="6936" max="7169" width="11.42578125" style="19"/>
    <col min="7170" max="7170" width="25.42578125" style="19" customWidth="1"/>
    <col min="7171" max="7188" width="6.7109375" style="19" customWidth="1"/>
    <col min="7189" max="7190" width="6.85546875" style="19" customWidth="1"/>
    <col min="7191" max="7191" width="7.42578125" style="19" customWidth="1"/>
    <col min="7192" max="7425" width="11.42578125" style="19"/>
    <col min="7426" max="7426" width="25.42578125" style="19" customWidth="1"/>
    <col min="7427" max="7444" width="6.7109375" style="19" customWidth="1"/>
    <col min="7445" max="7446" width="6.85546875" style="19" customWidth="1"/>
    <col min="7447" max="7447" width="7.42578125" style="19" customWidth="1"/>
    <col min="7448" max="7681" width="11.42578125" style="19"/>
    <col min="7682" max="7682" width="25.42578125" style="19" customWidth="1"/>
    <col min="7683" max="7700" width="6.7109375" style="19" customWidth="1"/>
    <col min="7701" max="7702" width="6.85546875" style="19" customWidth="1"/>
    <col min="7703" max="7703" width="7.42578125" style="19" customWidth="1"/>
    <col min="7704" max="7937" width="11.42578125" style="19"/>
    <col min="7938" max="7938" width="25.42578125" style="19" customWidth="1"/>
    <col min="7939" max="7956" width="6.7109375" style="19" customWidth="1"/>
    <col min="7957" max="7958" width="6.85546875" style="19" customWidth="1"/>
    <col min="7959" max="7959" width="7.42578125" style="19" customWidth="1"/>
    <col min="7960" max="8193" width="11.42578125" style="19"/>
    <col min="8194" max="8194" width="25.42578125" style="19" customWidth="1"/>
    <col min="8195" max="8212" width="6.7109375" style="19" customWidth="1"/>
    <col min="8213" max="8214" width="6.85546875" style="19" customWidth="1"/>
    <col min="8215" max="8215" width="7.42578125" style="19" customWidth="1"/>
    <col min="8216" max="8449" width="11.42578125" style="19"/>
    <col min="8450" max="8450" width="25.42578125" style="19" customWidth="1"/>
    <col min="8451" max="8468" width="6.7109375" style="19" customWidth="1"/>
    <col min="8469" max="8470" width="6.85546875" style="19" customWidth="1"/>
    <col min="8471" max="8471" width="7.42578125" style="19" customWidth="1"/>
    <col min="8472" max="8705" width="11.42578125" style="19"/>
    <col min="8706" max="8706" width="25.42578125" style="19" customWidth="1"/>
    <col min="8707" max="8724" width="6.7109375" style="19" customWidth="1"/>
    <col min="8725" max="8726" width="6.85546875" style="19" customWidth="1"/>
    <col min="8727" max="8727" width="7.42578125" style="19" customWidth="1"/>
    <col min="8728" max="8961" width="11.42578125" style="19"/>
    <col min="8962" max="8962" width="25.42578125" style="19" customWidth="1"/>
    <col min="8963" max="8980" width="6.7109375" style="19" customWidth="1"/>
    <col min="8981" max="8982" width="6.85546875" style="19" customWidth="1"/>
    <col min="8983" max="8983" width="7.42578125" style="19" customWidth="1"/>
    <col min="8984" max="9217" width="11.42578125" style="19"/>
    <col min="9218" max="9218" width="25.42578125" style="19" customWidth="1"/>
    <col min="9219" max="9236" width="6.7109375" style="19" customWidth="1"/>
    <col min="9237" max="9238" width="6.85546875" style="19" customWidth="1"/>
    <col min="9239" max="9239" width="7.42578125" style="19" customWidth="1"/>
    <col min="9240" max="9473" width="11.42578125" style="19"/>
    <col min="9474" max="9474" width="25.42578125" style="19" customWidth="1"/>
    <col min="9475" max="9492" width="6.7109375" style="19" customWidth="1"/>
    <col min="9493" max="9494" width="6.85546875" style="19" customWidth="1"/>
    <col min="9495" max="9495" width="7.42578125" style="19" customWidth="1"/>
    <col min="9496" max="9729" width="11.42578125" style="19"/>
    <col min="9730" max="9730" width="25.42578125" style="19" customWidth="1"/>
    <col min="9731" max="9748" width="6.7109375" style="19" customWidth="1"/>
    <col min="9749" max="9750" width="6.85546875" style="19" customWidth="1"/>
    <col min="9751" max="9751" width="7.42578125" style="19" customWidth="1"/>
    <col min="9752" max="9985" width="11.42578125" style="19"/>
    <col min="9986" max="9986" width="25.42578125" style="19" customWidth="1"/>
    <col min="9987" max="10004" width="6.7109375" style="19" customWidth="1"/>
    <col min="10005" max="10006" width="6.85546875" style="19" customWidth="1"/>
    <col min="10007" max="10007" width="7.42578125" style="19" customWidth="1"/>
    <col min="10008" max="10241" width="11.42578125" style="19"/>
    <col min="10242" max="10242" width="25.42578125" style="19" customWidth="1"/>
    <col min="10243" max="10260" width="6.7109375" style="19" customWidth="1"/>
    <col min="10261" max="10262" width="6.85546875" style="19" customWidth="1"/>
    <col min="10263" max="10263" width="7.42578125" style="19" customWidth="1"/>
    <col min="10264" max="10497" width="11.42578125" style="19"/>
    <col min="10498" max="10498" width="25.42578125" style="19" customWidth="1"/>
    <col min="10499" max="10516" width="6.7109375" style="19" customWidth="1"/>
    <col min="10517" max="10518" width="6.85546875" style="19" customWidth="1"/>
    <col min="10519" max="10519" width="7.42578125" style="19" customWidth="1"/>
    <col min="10520" max="10753" width="11.42578125" style="19"/>
    <col min="10754" max="10754" width="25.42578125" style="19" customWidth="1"/>
    <col min="10755" max="10772" width="6.7109375" style="19" customWidth="1"/>
    <col min="10773" max="10774" width="6.85546875" style="19" customWidth="1"/>
    <col min="10775" max="10775" width="7.42578125" style="19" customWidth="1"/>
    <col min="10776" max="11009" width="11.42578125" style="19"/>
    <col min="11010" max="11010" width="25.42578125" style="19" customWidth="1"/>
    <col min="11011" max="11028" width="6.7109375" style="19" customWidth="1"/>
    <col min="11029" max="11030" width="6.85546875" style="19" customWidth="1"/>
    <col min="11031" max="11031" width="7.42578125" style="19" customWidth="1"/>
    <col min="11032" max="11265" width="11.42578125" style="19"/>
    <col min="11266" max="11266" width="25.42578125" style="19" customWidth="1"/>
    <col min="11267" max="11284" width="6.7109375" style="19" customWidth="1"/>
    <col min="11285" max="11286" width="6.85546875" style="19" customWidth="1"/>
    <col min="11287" max="11287" width="7.42578125" style="19" customWidth="1"/>
    <col min="11288" max="11521" width="11.42578125" style="19"/>
    <col min="11522" max="11522" width="25.42578125" style="19" customWidth="1"/>
    <col min="11523" max="11540" width="6.7109375" style="19" customWidth="1"/>
    <col min="11541" max="11542" width="6.85546875" style="19" customWidth="1"/>
    <col min="11543" max="11543" width="7.42578125" style="19" customWidth="1"/>
    <col min="11544" max="11777" width="11.42578125" style="19"/>
    <col min="11778" max="11778" width="25.42578125" style="19" customWidth="1"/>
    <col min="11779" max="11796" width="6.7109375" style="19" customWidth="1"/>
    <col min="11797" max="11798" width="6.85546875" style="19" customWidth="1"/>
    <col min="11799" max="11799" width="7.42578125" style="19" customWidth="1"/>
    <col min="11800" max="12033" width="11.42578125" style="19"/>
    <col min="12034" max="12034" width="25.42578125" style="19" customWidth="1"/>
    <col min="12035" max="12052" width="6.7109375" style="19" customWidth="1"/>
    <col min="12053" max="12054" width="6.85546875" style="19" customWidth="1"/>
    <col min="12055" max="12055" width="7.42578125" style="19" customWidth="1"/>
    <col min="12056" max="12289" width="11.42578125" style="19"/>
    <col min="12290" max="12290" width="25.42578125" style="19" customWidth="1"/>
    <col min="12291" max="12308" width="6.7109375" style="19" customWidth="1"/>
    <col min="12309" max="12310" width="6.85546875" style="19" customWidth="1"/>
    <col min="12311" max="12311" width="7.42578125" style="19" customWidth="1"/>
    <col min="12312" max="12545" width="11.42578125" style="19"/>
    <col min="12546" max="12546" width="25.42578125" style="19" customWidth="1"/>
    <col min="12547" max="12564" width="6.7109375" style="19" customWidth="1"/>
    <col min="12565" max="12566" width="6.85546875" style="19" customWidth="1"/>
    <col min="12567" max="12567" width="7.42578125" style="19" customWidth="1"/>
    <col min="12568" max="12801" width="11.42578125" style="19"/>
    <col min="12802" max="12802" width="25.42578125" style="19" customWidth="1"/>
    <col min="12803" max="12820" width="6.7109375" style="19" customWidth="1"/>
    <col min="12821" max="12822" width="6.85546875" style="19" customWidth="1"/>
    <col min="12823" max="12823" width="7.42578125" style="19" customWidth="1"/>
    <col min="12824" max="13057" width="11.42578125" style="19"/>
    <col min="13058" max="13058" width="25.42578125" style="19" customWidth="1"/>
    <col min="13059" max="13076" width="6.7109375" style="19" customWidth="1"/>
    <col min="13077" max="13078" width="6.85546875" style="19" customWidth="1"/>
    <col min="13079" max="13079" width="7.42578125" style="19" customWidth="1"/>
    <col min="13080" max="13313" width="11.42578125" style="19"/>
    <col min="13314" max="13314" width="25.42578125" style="19" customWidth="1"/>
    <col min="13315" max="13332" width="6.7109375" style="19" customWidth="1"/>
    <col min="13333" max="13334" width="6.85546875" style="19" customWidth="1"/>
    <col min="13335" max="13335" width="7.42578125" style="19" customWidth="1"/>
    <col min="13336" max="13569" width="11.42578125" style="19"/>
    <col min="13570" max="13570" width="25.42578125" style="19" customWidth="1"/>
    <col min="13571" max="13588" width="6.7109375" style="19" customWidth="1"/>
    <col min="13589" max="13590" width="6.85546875" style="19" customWidth="1"/>
    <col min="13591" max="13591" width="7.42578125" style="19" customWidth="1"/>
    <col min="13592" max="13825" width="11.42578125" style="19"/>
    <col min="13826" max="13826" width="25.42578125" style="19" customWidth="1"/>
    <col min="13827" max="13844" width="6.7109375" style="19" customWidth="1"/>
    <col min="13845" max="13846" width="6.85546875" style="19" customWidth="1"/>
    <col min="13847" max="13847" width="7.42578125" style="19" customWidth="1"/>
    <col min="13848" max="14081" width="11.42578125" style="19"/>
    <col min="14082" max="14082" width="25.42578125" style="19" customWidth="1"/>
    <col min="14083" max="14100" width="6.7109375" style="19" customWidth="1"/>
    <col min="14101" max="14102" width="6.85546875" style="19" customWidth="1"/>
    <col min="14103" max="14103" width="7.42578125" style="19" customWidth="1"/>
    <col min="14104" max="14337" width="11.42578125" style="19"/>
    <col min="14338" max="14338" width="25.42578125" style="19" customWidth="1"/>
    <col min="14339" max="14356" width="6.7109375" style="19" customWidth="1"/>
    <col min="14357" max="14358" width="6.85546875" style="19" customWidth="1"/>
    <col min="14359" max="14359" width="7.42578125" style="19" customWidth="1"/>
    <col min="14360" max="14593" width="11.42578125" style="19"/>
    <col min="14594" max="14594" width="25.42578125" style="19" customWidth="1"/>
    <col min="14595" max="14612" width="6.7109375" style="19" customWidth="1"/>
    <col min="14613" max="14614" width="6.85546875" style="19" customWidth="1"/>
    <col min="14615" max="14615" width="7.42578125" style="19" customWidth="1"/>
    <col min="14616" max="14849" width="11.42578125" style="19"/>
    <col min="14850" max="14850" width="25.42578125" style="19" customWidth="1"/>
    <col min="14851" max="14868" width="6.7109375" style="19" customWidth="1"/>
    <col min="14869" max="14870" width="6.85546875" style="19" customWidth="1"/>
    <col min="14871" max="14871" width="7.42578125" style="19" customWidth="1"/>
    <col min="14872" max="15105" width="11.42578125" style="19"/>
    <col min="15106" max="15106" width="25.42578125" style="19" customWidth="1"/>
    <col min="15107" max="15124" width="6.7109375" style="19" customWidth="1"/>
    <col min="15125" max="15126" width="6.85546875" style="19" customWidth="1"/>
    <col min="15127" max="15127" width="7.42578125" style="19" customWidth="1"/>
    <col min="15128" max="15361" width="11.42578125" style="19"/>
    <col min="15362" max="15362" width="25.42578125" style="19" customWidth="1"/>
    <col min="15363" max="15380" width="6.7109375" style="19" customWidth="1"/>
    <col min="15381" max="15382" width="6.85546875" style="19" customWidth="1"/>
    <col min="15383" max="15383" width="7.42578125" style="19" customWidth="1"/>
    <col min="15384" max="15617" width="11.42578125" style="19"/>
    <col min="15618" max="15618" width="25.42578125" style="19" customWidth="1"/>
    <col min="15619" max="15636" width="6.7109375" style="19" customWidth="1"/>
    <col min="15637" max="15638" width="6.85546875" style="19" customWidth="1"/>
    <col min="15639" max="15639" width="7.42578125" style="19" customWidth="1"/>
    <col min="15640" max="15873" width="11.42578125" style="19"/>
    <col min="15874" max="15874" width="25.42578125" style="19" customWidth="1"/>
    <col min="15875" max="15892" width="6.7109375" style="19" customWidth="1"/>
    <col min="15893" max="15894" width="6.85546875" style="19" customWidth="1"/>
    <col min="15895" max="15895" width="7.42578125" style="19" customWidth="1"/>
    <col min="15896" max="16129" width="11.42578125" style="19"/>
    <col min="16130" max="16130" width="25.42578125" style="19" customWidth="1"/>
    <col min="16131" max="16148" width="6.7109375" style="19" customWidth="1"/>
    <col min="16149" max="16150" width="6.85546875" style="19" customWidth="1"/>
    <col min="16151" max="16151" width="7.42578125" style="19" customWidth="1"/>
    <col min="16152" max="16384" width="11.42578125" style="19"/>
  </cols>
  <sheetData>
    <row r="1" spans="1:23" ht="23.25">
      <c r="A1" s="2202">
        <v>25</v>
      </c>
    </row>
    <row r="2" spans="1:23" ht="20.25">
      <c r="W2" s="2187"/>
    </row>
    <row r="3" spans="1:23" ht="20.25">
      <c r="W3" s="2187"/>
    </row>
    <row r="6" spans="1:23" ht="15.75">
      <c r="A6" s="2603" t="s">
        <v>751</v>
      </c>
      <c r="B6" s="2603"/>
      <c r="C6" s="2603"/>
      <c r="D6" s="2603"/>
      <c r="E6" s="2603"/>
      <c r="F6" s="2603"/>
      <c r="G6" s="2603"/>
      <c r="H6" s="2603"/>
      <c r="I6" s="2603"/>
      <c r="J6" s="2603"/>
      <c r="K6" s="2603"/>
      <c r="L6" s="2603"/>
      <c r="M6" s="2603"/>
      <c r="N6" s="2603"/>
      <c r="O6" s="2603"/>
      <c r="P6" s="2603"/>
      <c r="Q6" s="2603"/>
      <c r="R6" s="376"/>
    </row>
    <row r="7" spans="1:23" ht="21.75" customHeight="1">
      <c r="A7" s="95"/>
      <c r="B7" s="149"/>
      <c r="C7" s="95"/>
      <c r="D7" s="2601" t="s">
        <v>1326</v>
      </c>
      <c r="E7" s="2601"/>
      <c r="F7" s="2601"/>
      <c r="G7" s="2601"/>
      <c r="H7" s="2601"/>
      <c r="I7" s="2601"/>
      <c r="J7" s="2601"/>
      <c r="K7" s="95"/>
    </row>
    <row r="8" spans="1:23" ht="15.75">
      <c r="A8" s="95"/>
      <c r="B8" s="149"/>
      <c r="C8" s="95"/>
      <c r="D8" s="95"/>
      <c r="E8" s="95"/>
      <c r="F8" s="95"/>
      <c r="G8" s="95"/>
      <c r="H8" s="95"/>
      <c r="I8" s="95"/>
      <c r="J8" s="95"/>
      <c r="K8" s="95"/>
    </row>
    <row r="9" spans="1:23" ht="13.5" thickBot="1"/>
    <row r="10" spans="1:23" ht="19.5" customHeight="1">
      <c r="A10" s="1606" t="s">
        <v>226</v>
      </c>
      <c r="B10" s="377">
        <v>1993</v>
      </c>
      <c r="C10" s="377">
        <v>1994</v>
      </c>
      <c r="D10" s="377">
        <v>1995</v>
      </c>
      <c r="E10" s="377">
        <v>1996</v>
      </c>
      <c r="F10" s="377">
        <v>1997</v>
      </c>
      <c r="G10" s="377">
        <v>1998</v>
      </c>
      <c r="H10" s="377">
        <v>1999</v>
      </c>
      <c r="I10" s="377">
        <v>2000</v>
      </c>
      <c r="J10" s="377">
        <v>2001</v>
      </c>
      <c r="K10" s="377">
        <v>2002</v>
      </c>
      <c r="L10" s="377">
        <v>2003</v>
      </c>
      <c r="M10" s="377">
        <v>2004</v>
      </c>
      <c r="N10" s="377">
        <v>2005</v>
      </c>
      <c r="O10" s="377">
        <v>2006</v>
      </c>
      <c r="P10" s="377">
        <v>2007</v>
      </c>
      <c r="Q10" s="377">
        <v>2008</v>
      </c>
      <c r="R10" s="378">
        <v>2009</v>
      </c>
      <c r="S10" s="378">
        <v>2010</v>
      </c>
      <c r="T10" s="377">
        <v>2011</v>
      </c>
      <c r="U10" s="377">
        <v>2012</v>
      </c>
      <c r="V10" s="394">
        <v>2013</v>
      </c>
      <c r="W10" s="394">
        <v>2014</v>
      </c>
    </row>
    <row r="11" spans="1:23" ht="15" thickBot="1">
      <c r="A11" s="1607" t="s">
        <v>752</v>
      </c>
      <c r="B11" s="379"/>
      <c r="C11" s="379"/>
      <c r="D11" s="379"/>
      <c r="E11" s="379"/>
      <c r="F11" s="379"/>
      <c r="G11" s="379"/>
      <c r="H11" s="379"/>
      <c r="I11" s="379"/>
      <c r="J11" s="380"/>
      <c r="K11" s="381"/>
      <c r="L11" s="381"/>
      <c r="M11" s="381"/>
      <c r="N11" s="380"/>
      <c r="O11" s="380"/>
      <c r="P11" s="379"/>
      <c r="Q11" s="379"/>
      <c r="R11" s="380"/>
      <c r="S11" s="380"/>
      <c r="T11" s="379"/>
      <c r="U11" s="379"/>
      <c r="V11" s="395"/>
      <c r="W11" s="395"/>
    </row>
    <row r="12" spans="1:23" ht="23.1" customHeight="1">
      <c r="A12" s="2034" t="s">
        <v>753</v>
      </c>
      <c r="B12" s="428">
        <v>4061</v>
      </c>
      <c r="C12" s="428">
        <v>3935</v>
      </c>
      <c r="D12" s="428">
        <v>3213</v>
      </c>
      <c r="E12" s="428">
        <v>3003</v>
      </c>
      <c r="F12" s="428">
        <v>3090</v>
      </c>
      <c r="G12" s="428">
        <v>2970</v>
      </c>
      <c r="H12" s="428">
        <v>3089</v>
      </c>
      <c r="I12" s="428">
        <v>3229</v>
      </c>
      <c r="J12" s="429">
        <v>3203</v>
      </c>
      <c r="K12" s="428">
        <v>2956</v>
      </c>
      <c r="L12" s="428">
        <v>2740</v>
      </c>
      <c r="M12" s="428">
        <v>2555</v>
      </c>
      <c r="N12" s="420">
        <v>2603</v>
      </c>
      <c r="O12" s="420">
        <v>2889</v>
      </c>
      <c r="P12" s="430">
        <v>2653</v>
      </c>
      <c r="Q12" s="430">
        <v>2675</v>
      </c>
      <c r="R12" s="420">
        <v>2438</v>
      </c>
      <c r="S12" s="420">
        <v>2248</v>
      </c>
      <c r="T12" s="430">
        <v>2313</v>
      </c>
      <c r="U12" s="430">
        <v>2416</v>
      </c>
      <c r="V12" s="431">
        <v>2839</v>
      </c>
      <c r="W12" s="431">
        <v>3335</v>
      </c>
    </row>
    <row r="13" spans="1:23" ht="23.1" customHeight="1">
      <c r="A13" s="2035" t="s">
        <v>471</v>
      </c>
      <c r="B13" s="432">
        <v>109</v>
      </c>
      <c r="C13" s="432">
        <v>100</v>
      </c>
      <c r="D13" s="432">
        <v>86</v>
      </c>
      <c r="E13" s="432">
        <v>78</v>
      </c>
      <c r="F13" s="432">
        <v>69</v>
      </c>
      <c r="G13" s="432">
        <v>61</v>
      </c>
      <c r="H13" s="432">
        <v>54</v>
      </c>
      <c r="I13" s="432">
        <v>89</v>
      </c>
      <c r="J13" s="433">
        <v>153</v>
      </c>
      <c r="K13" s="432">
        <v>273</v>
      </c>
      <c r="L13" s="432">
        <v>260</v>
      </c>
      <c r="M13" s="432">
        <v>332</v>
      </c>
      <c r="N13" s="425">
        <v>342</v>
      </c>
      <c r="O13" s="425">
        <v>376</v>
      </c>
      <c r="P13" s="434">
        <v>324</v>
      </c>
      <c r="Q13" s="434">
        <v>306</v>
      </c>
      <c r="R13" s="425">
        <v>289</v>
      </c>
      <c r="S13" s="425">
        <v>245</v>
      </c>
      <c r="T13" s="434">
        <v>244</v>
      </c>
      <c r="U13" s="434">
        <v>238</v>
      </c>
      <c r="V13" s="435">
        <v>233</v>
      </c>
      <c r="W13" s="435">
        <v>260</v>
      </c>
    </row>
    <row r="14" spans="1:23" ht="23.1" customHeight="1">
      <c r="A14" s="2035" t="s">
        <v>754</v>
      </c>
      <c r="B14" s="432">
        <v>403</v>
      </c>
      <c r="C14" s="432">
        <v>501</v>
      </c>
      <c r="D14" s="432">
        <v>599</v>
      </c>
      <c r="E14" s="432">
        <v>652</v>
      </c>
      <c r="F14" s="432">
        <v>703</v>
      </c>
      <c r="G14" s="432">
        <v>712</v>
      </c>
      <c r="H14" s="432">
        <v>881</v>
      </c>
      <c r="I14" s="432">
        <v>923</v>
      </c>
      <c r="J14" s="433">
        <v>997</v>
      </c>
      <c r="K14" s="432">
        <v>1152</v>
      </c>
      <c r="L14" s="432">
        <v>1307</v>
      </c>
      <c r="M14" s="432">
        <v>1326</v>
      </c>
      <c r="N14" s="425">
        <v>1353</v>
      </c>
      <c r="O14" s="425">
        <v>1502</v>
      </c>
      <c r="P14" s="434">
        <v>1863</v>
      </c>
      <c r="Q14" s="434">
        <v>1966</v>
      </c>
      <c r="R14" s="425">
        <v>1957</v>
      </c>
      <c r="S14" s="425">
        <v>1739</v>
      </c>
      <c r="T14" s="434">
        <v>1787</v>
      </c>
      <c r="U14" s="434">
        <v>1804</v>
      </c>
      <c r="V14" s="435">
        <v>1918</v>
      </c>
      <c r="W14" s="435">
        <v>2173</v>
      </c>
    </row>
    <row r="15" spans="1:23" ht="23.1" customHeight="1">
      <c r="A15" s="2035" t="s">
        <v>470</v>
      </c>
      <c r="B15" s="432">
        <v>24</v>
      </c>
      <c r="C15" s="432">
        <v>28</v>
      </c>
      <c r="D15" s="432">
        <v>39</v>
      </c>
      <c r="E15" s="432">
        <v>42</v>
      </c>
      <c r="F15" s="432">
        <v>77</v>
      </c>
      <c r="G15" s="432">
        <v>63</v>
      </c>
      <c r="H15" s="432">
        <v>90</v>
      </c>
      <c r="I15" s="432">
        <v>106</v>
      </c>
      <c r="J15" s="433">
        <v>186</v>
      </c>
      <c r="K15" s="432">
        <v>246</v>
      </c>
      <c r="L15" s="432">
        <v>280</v>
      </c>
      <c r="M15" s="432">
        <v>279</v>
      </c>
      <c r="N15" s="425">
        <v>287</v>
      </c>
      <c r="O15" s="425">
        <v>316</v>
      </c>
      <c r="P15" s="434">
        <v>752</v>
      </c>
      <c r="Q15" s="434">
        <v>1034</v>
      </c>
      <c r="R15" s="425">
        <v>1201</v>
      </c>
      <c r="S15" s="425">
        <v>1166</v>
      </c>
      <c r="T15" s="434">
        <v>1197</v>
      </c>
      <c r="U15" s="434">
        <v>1285</v>
      </c>
      <c r="V15" s="435">
        <v>1012</v>
      </c>
      <c r="W15" s="435">
        <v>1016</v>
      </c>
    </row>
    <row r="16" spans="1:23" ht="23.1" customHeight="1">
      <c r="A16" s="2035" t="s">
        <v>206</v>
      </c>
      <c r="B16" s="432">
        <v>1896</v>
      </c>
      <c r="C16" s="432">
        <v>1227</v>
      </c>
      <c r="D16" s="432">
        <v>1110</v>
      </c>
      <c r="E16" s="432">
        <v>1166</v>
      </c>
      <c r="F16" s="432">
        <v>1276</v>
      </c>
      <c r="G16" s="432">
        <v>1553</v>
      </c>
      <c r="H16" s="432">
        <v>1795</v>
      </c>
      <c r="I16" s="432">
        <v>1897</v>
      </c>
      <c r="J16" s="433">
        <v>1866</v>
      </c>
      <c r="K16" s="432">
        <v>1587</v>
      </c>
      <c r="L16" s="432">
        <v>1238</v>
      </c>
      <c r="M16" s="432">
        <v>1085</v>
      </c>
      <c r="N16" s="425">
        <v>1107</v>
      </c>
      <c r="O16" s="425">
        <v>1235</v>
      </c>
      <c r="P16" s="434">
        <v>1015</v>
      </c>
      <c r="Q16" s="434">
        <v>1119</v>
      </c>
      <c r="R16" s="425">
        <v>1206</v>
      </c>
      <c r="S16" s="425">
        <v>1263</v>
      </c>
      <c r="T16" s="434">
        <v>1601</v>
      </c>
      <c r="U16" s="434">
        <v>2020</v>
      </c>
      <c r="V16" s="435">
        <v>2963</v>
      </c>
      <c r="W16" s="435">
        <v>3120</v>
      </c>
    </row>
    <row r="17" spans="1:26" ht="23.1" customHeight="1">
      <c r="A17" s="2035" t="s">
        <v>163</v>
      </c>
      <c r="B17" s="432">
        <v>510</v>
      </c>
      <c r="C17" s="432">
        <v>499</v>
      </c>
      <c r="D17" s="432">
        <v>484</v>
      </c>
      <c r="E17" s="432">
        <v>506</v>
      </c>
      <c r="F17" s="432">
        <v>518</v>
      </c>
      <c r="G17" s="432">
        <v>658</v>
      </c>
      <c r="H17" s="432">
        <v>656</v>
      </c>
      <c r="I17" s="432">
        <v>713</v>
      </c>
      <c r="J17" s="433">
        <v>785</v>
      </c>
      <c r="K17" s="432">
        <v>827</v>
      </c>
      <c r="L17" s="432">
        <v>917</v>
      </c>
      <c r="M17" s="432">
        <v>1065</v>
      </c>
      <c r="N17" s="425">
        <v>1086</v>
      </c>
      <c r="O17" s="425">
        <v>1205</v>
      </c>
      <c r="P17" s="434">
        <v>1486</v>
      </c>
      <c r="Q17" s="434">
        <v>1575</v>
      </c>
      <c r="R17" s="425">
        <v>1479</v>
      </c>
      <c r="S17" s="425">
        <v>1287</v>
      </c>
      <c r="T17" s="434">
        <v>1819</v>
      </c>
      <c r="U17" s="434">
        <v>2010</v>
      </c>
      <c r="V17" s="435">
        <v>2113</v>
      </c>
      <c r="W17" s="435">
        <v>2476</v>
      </c>
      <c r="Z17" s="414"/>
    </row>
    <row r="18" spans="1:26" ht="23.1" customHeight="1">
      <c r="A18" s="2035" t="s">
        <v>755</v>
      </c>
      <c r="B18" s="432">
        <v>65</v>
      </c>
      <c r="C18" s="432">
        <v>54</v>
      </c>
      <c r="D18" s="432">
        <v>54</v>
      </c>
      <c r="E18" s="432">
        <v>35</v>
      </c>
      <c r="F18" s="432">
        <v>35</v>
      </c>
      <c r="G18" s="432">
        <v>37</v>
      </c>
      <c r="H18" s="432">
        <v>81</v>
      </c>
      <c r="I18" s="432">
        <v>85</v>
      </c>
      <c r="J18" s="433">
        <v>84</v>
      </c>
      <c r="K18" s="432">
        <v>117</v>
      </c>
      <c r="L18" s="432">
        <v>112</v>
      </c>
      <c r="M18" s="432">
        <v>117</v>
      </c>
      <c r="N18" s="425">
        <v>151</v>
      </c>
      <c r="O18" s="425">
        <v>165</v>
      </c>
      <c r="P18" s="434">
        <v>178</v>
      </c>
      <c r="Q18" s="434">
        <v>305</v>
      </c>
      <c r="R18" s="425">
        <v>314</v>
      </c>
      <c r="S18" s="425">
        <v>167</v>
      </c>
      <c r="T18" s="434">
        <v>287</v>
      </c>
      <c r="U18" s="434">
        <v>410</v>
      </c>
      <c r="V18" s="435">
        <f>499+50</f>
        <v>549</v>
      </c>
      <c r="W18" s="435">
        <v>536</v>
      </c>
    </row>
    <row r="19" spans="1:26" ht="23.1" customHeight="1">
      <c r="A19" s="2035" t="s">
        <v>756</v>
      </c>
      <c r="B19" s="432">
        <v>187</v>
      </c>
      <c r="C19" s="432">
        <v>216</v>
      </c>
      <c r="D19" s="432">
        <v>250</v>
      </c>
      <c r="E19" s="432">
        <v>293</v>
      </c>
      <c r="F19" s="432">
        <v>317</v>
      </c>
      <c r="G19" s="432">
        <v>305</v>
      </c>
      <c r="H19" s="432">
        <v>322</v>
      </c>
      <c r="I19" s="432">
        <v>332</v>
      </c>
      <c r="J19" s="433">
        <v>381</v>
      </c>
      <c r="K19" s="432">
        <v>472</v>
      </c>
      <c r="L19" s="432">
        <v>541</v>
      </c>
      <c r="M19" s="432">
        <v>604</v>
      </c>
      <c r="N19" s="425">
        <v>676</v>
      </c>
      <c r="O19" s="425">
        <v>713</v>
      </c>
      <c r="P19" s="434">
        <v>762</v>
      </c>
      <c r="Q19" s="434">
        <v>822</v>
      </c>
      <c r="R19" s="425">
        <v>907</v>
      </c>
      <c r="S19" s="425">
        <v>1029</v>
      </c>
      <c r="T19" s="434">
        <v>1177</v>
      </c>
      <c r="U19" s="434">
        <v>1390</v>
      </c>
      <c r="V19" s="435">
        <v>1514</v>
      </c>
      <c r="W19" s="435">
        <v>1659</v>
      </c>
    </row>
    <row r="20" spans="1:26" ht="23.1" customHeight="1">
      <c r="A20" s="2035" t="s">
        <v>757</v>
      </c>
      <c r="B20" s="432">
        <v>96</v>
      </c>
      <c r="C20" s="432">
        <v>102</v>
      </c>
      <c r="D20" s="432">
        <v>104</v>
      </c>
      <c r="E20" s="432">
        <v>111</v>
      </c>
      <c r="F20" s="432">
        <v>113</v>
      </c>
      <c r="G20" s="432">
        <v>129</v>
      </c>
      <c r="H20" s="432">
        <v>119</v>
      </c>
      <c r="I20" s="432">
        <v>129</v>
      </c>
      <c r="J20" s="433">
        <v>169</v>
      </c>
      <c r="K20" s="432">
        <v>209</v>
      </c>
      <c r="L20" s="432">
        <v>233</v>
      </c>
      <c r="M20" s="432">
        <v>261</v>
      </c>
      <c r="N20" s="425">
        <v>296</v>
      </c>
      <c r="O20" s="425">
        <v>347</v>
      </c>
      <c r="P20" s="434">
        <v>352</v>
      </c>
      <c r="Q20" s="434">
        <v>427</v>
      </c>
      <c r="R20" s="425">
        <v>507</v>
      </c>
      <c r="S20" s="425">
        <v>551</v>
      </c>
      <c r="T20" s="434">
        <v>647</v>
      </c>
      <c r="U20" s="434">
        <v>765</v>
      </c>
      <c r="V20" s="435">
        <v>875</v>
      </c>
      <c r="W20" s="435">
        <v>1015</v>
      </c>
    </row>
    <row r="21" spans="1:26" ht="23.1" customHeight="1">
      <c r="A21" s="2036" t="s">
        <v>758</v>
      </c>
      <c r="B21" s="432">
        <v>351</v>
      </c>
      <c r="C21" s="432">
        <v>299</v>
      </c>
      <c r="D21" s="432">
        <v>267</v>
      </c>
      <c r="E21" s="432">
        <v>246</v>
      </c>
      <c r="F21" s="432">
        <v>267</v>
      </c>
      <c r="G21" s="432">
        <v>283</v>
      </c>
      <c r="H21" s="432">
        <v>301</v>
      </c>
      <c r="I21" s="432">
        <v>322</v>
      </c>
      <c r="J21" s="433">
        <v>350</v>
      </c>
      <c r="K21" s="432">
        <v>363</v>
      </c>
      <c r="L21" s="432">
        <v>346</v>
      </c>
      <c r="M21" s="432">
        <v>409</v>
      </c>
      <c r="N21" s="425">
        <v>413</v>
      </c>
      <c r="O21" s="425">
        <v>416</v>
      </c>
      <c r="P21" s="434">
        <v>494</v>
      </c>
      <c r="Q21" s="434">
        <v>480</v>
      </c>
      <c r="R21" s="425">
        <v>528</v>
      </c>
      <c r="S21" s="425">
        <v>514</v>
      </c>
      <c r="T21" s="434">
        <v>519</v>
      </c>
      <c r="U21" s="434">
        <v>499</v>
      </c>
      <c r="V21" s="435">
        <v>549</v>
      </c>
      <c r="W21" s="435">
        <v>555</v>
      </c>
    </row>
    <row r="22" spans="1:26" ht="23.1" customHeight="1">
      <c r="A22" s="2035" t="s">
        <v>1147</v>
      </c>
      <c r="B22" s="432">
        <v>168</v>
      </c>
      <c r="C22" s="432">
        <v>139</v>
      </c>
      <c r="D22" s="432">
        <v>140</v>
      </c>
      <c r="E22" s="432">
        <v>129</v>
      </c>
      <c r="F22" s="432">
        <v>142</v>
      </c>
      <c r="G22" s="432">
        <v>137</v>
      </c>
      <c r="H22" s="432">
        <v>18</v>
      </c>
      <c r="I22" s="432">
        <v>20</v>
      </c>
      <c r="J22" s="433">
        <v>21</v>
      </c>
      <c r="K22" s="432">
        <v>19</v>
      </c>
      <c r="L22" s="432">
        <v>53</v>
      </c>
      <c r="M22" s="432">
        <v>59</v>
      </c>
      <c r="N22" s="425">
        <v>55</v>
      </c>
      <c r="O22" s="425">
        <v>5</v>
      </c>
      <c r="P22" s="434">
        <v>70</v>
      </c>
      <c r="Q22" s="434">
        <v>94</v>
      </c>
      <c r="R22" s="425">
        <v>64</v>
      </c>
      <c r="S22" s="425">
        <v>216</v>
      </c>
      <c r="T22" s="434">
        <v>49</v>
      </c>
      <c r="U22" s="434">
        <v>49</v>
      </c>
      <c r="V22" s="435">
        <v>35</v>
      </c>
      <c r="W22" s="435">
        <v>84</v>
      </c>
    </row>
    <row r="23" spans="1:26" ht="23.1" customHeight="1" thickBot="1">
      <c r="A23" s="2037" t="s">
        <v>248</v>
      </c>
      <c r="B23" s="1114">
        <f t="shared" ref="B23:T23" si="0">SUM(B12:B22)</f>
        <v>7870</v>
      </c>
      <c r="C23" s="1114">
        <f t="shared" si="0"/>
        <v>7100</v>
      </c>
      <c r="D23" s="1114">
        <f t="shared" si="0"/>
        <v>6346</v>
      </c>
      <c r="E23" s="1114">
        <f t="shared" si="0"/>
        <v>6261</v>
      </c>
      <c r="F23" s="1114">
        <f t="shared" si="0"/>
        <v>6607</v>
      </c>
      <c r="G23" s="1114">
        <f t="shared" si="0"/>
        <v>6908</v>
      </c>
      <c r="H23" s="1114">
        <f t="shared" si="0"/>
        <v>7406</v>
      </c>
      <c r="I23" s="1114">
        <f t="shared" si="0"/>
        <v>7845</v>
      </c>
      <c r="J23" s="1114">
        <f t="shared" si="0"/>
        <v>8195</v>
      </c>
      <c r="K23" s="1114">
        <f t="shared" si="0"/>
        <v>8221</v>
      </c>
      <c r="L23" s="1114">
        <f t="shared" si="0"/>
        <v>8027</v>
      </c>
      <c r="M23" s="1114">
        <f t="shared" si="0"/>
        <v>8092</v>
      </c>
      <c r="N23" s="1114">
        <f t="shared" si="0"/>
        <v>8369</v>
      </c>
      <c r="O23" s="1114">
        <f t="shared" si="0"/>
        <v>9169</v>
      </c>
      <c r="P23" s="1114">
        <f t="shared" si="0"/>
        <v>9949</v>
      </c>
      <c r="Q23" s="1114">
        <f t="shared" si="0"/>
        <v>10803</v>
      </c>
      <c r="R23" s="1114">
        <f t="shared" si="0"/>
        <v>10890</v>
      </c>
      <c r="S23" s="1114">
        <f t="shared" si="0"/>
        <v>10425</v>
      </c>
      <c r="T23" s="1114">
        <f t="shared" si="0"/>
        <v>11640</v>
      </c>
      <c r="U23" s="1114">
        <f>SUM(U12:U22)</f>
        <v>12886</v>
      </c>
      <c r="V23" s="1115">
        <f>SUM(V12:V22)</f>
        <v>14600</v>
      </c>
      <c r="W23" s="1115">
        <f>SUM(W12:W22)</f>
        <v>16229</v>
      </c>
    </row>
    <row r="25" spans="1:26">
      <c r="A25" s="2604" t="s">
        <v>759</v>
      </c>
      <c r="B25" s="2604"/>
      <c r="C25" s="2604"/>
      <c r="D25" s="2604"/>
      <c r="E25" s="2604"/>
      <c r="F25" s="2604"/>
      <c r="G25" s="2604"/>
    </row>
    <row r="26" spans="1:26">
      <c r="B26" s="28"/>
      <c r="C26" s="28"/>
      <c r="D26" s="28"/>
      <c r="E26" s="28"/>
      <c r="F26" s="28"/>
      <c r="U26" s="415"/>
    </row>
    <row r="27" spans="1:26">
      <c r="S27" s="27"/>
    </row>
    <row r="28" spans="1:26" ht="15.75">
      <c r="N28" s="382"/>
      <c r="O28" s="382"/>
      <c r="P28" s="382"/>
      <c r="Q28" s="1759"/>
      <c r="R28" s="382"/>
      <c r="S28" s="1647"/>
      <c r="U28" s="46"/>
    </row>
    <row r="34" spans="22:22">
      <c r="V34" s="414"/>
    </row>
  </sheetData>
  <mergeCells count="3">
    <mergeCell ref="A6:Q6"/>
    <mergeCell ref="D7:J7"/>
    <mergeCell ref="A25:G25"/>
  </mergeCells>
  <phoneticPr fontId="128" type="noConversion"/>
  <printOptions horizontalCentered="1" verticalCentered="1"/>
  <pageMargins left="0.15748031496062992" right="0.31496062992125984" top="0.21" bottom="1.1100000000000001" header="0.2" footer="1.08"/>
  <pageSetup paperSize="9" scale="82" orientation="landscape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U44"/>
  <sheetViews>
    <sheetView showWhiteSpace="0" view="pageLayout" workbookViewId="0">
      <selection activeCell="N37" sqref="N37"/>
    </sheetView>
  </sheetViews>
  <sheetFormatPr baseColWidth="10" defaultColWidth="11.42578125" defaultRowHeight="12.75"/>
  <cols>
    <col min="1" max="1" width="21.42578125" style="19" customWidth="1"/>
    <col min="2" max="2" width="8.42578125" style="19" customWidth="1"/>
    <col min="3" max="3" width="7" style="19" customWidth="1"/>
    <col min="4" max="4" width="9.28515625" style="19" customWidth="1"/>
    <col min="5" max="5" width="10.7109375" style="19" customWidth="1"/>
    <col min="6" max="6" width="7.28515625" style="19" customWidth="1"/>
    <col min="7" max="7" width="7.85546875" style="19" customWidth="1"/>
    <col min="8" max="8" width="10.7109375" style="19" customWidth="1"/>
    <col min="9" max="9" width="6.7109375" style="19" customWidth="1"/>
    <col min="10" max="10" width="9.7109375" style="19" customWidth="1"/>
    <col min="11" max="11" width="10.7109375" style="19" customWidth="1"/>
    <col min="12" max="12" width="7.42578125" style="19" customWidth="1"/>
    <col min="13" max="13" width="10.140625" style="19" customWidth="1"/>
    <col min="14" max="14" width="10.7109375" style="19" customWidth="1"/>
    <col min="15" max="15" width="6.42578125" style="19" customWidth="1"/>
    <col min="16" max="16" width="9.7109375" style="19" customWidth="1"/>
    <col min="17" max="17" width="15.85546875" style="19" customWidth="1"/>
    <col min="18" max="18" width="13.28515625" style="19" bestFit="1" customWidth="1"/>
    <col min="19" max="257" width="11.42578125" style="19"/>
    <col min="258" max="258" width="22.140625" style="19" customWidth="1"/>
    <col min="259" max="266" width="15.7109375" style="19" customWidth="1"/>
    <col min="267" max="267" width="16.28515625" style="19" customWidth="1"/>
    <col min="268" max="268" width="7" style="19" customWidth="1"/>
    <col min="269" max="269" width="14.28515625" style="19" customWidth="1"/>
    <col min="270" max="270" width="9.42578125" style="19" customWidth="1"/>
    <col min="271" max="271" width="6.7109375" style="19" customWidth="1"/>
    <col min="272" max="272" width="10.85546875" style="19" customWidth="1"/>
    <col min="273" max="273" width="15.85546875" style="19" customWidth="1"/>
    <col min="274" max="513" width="11.42578125" style="19"/>
    <col min="514" max="514" width="22.140625" style="19" customWidth="1"/>
    <col min="515" max="522" width="15.7109375" style="19" customWidth="1"/>
    <col min="523" max="523" width="16.28515625" style="19" customWidth="1"/>
    <col min="524" max="524" width="7" style="19" customWidth="1"/>
    <col min="525" max="525" width="14.28515625" style="19" customWidth="1"/>
    <col min="526" max="526" width="9.42578125" style="19" customWidth="1"/>
    <col min="527" max="527" width="6.7109375" style="19" customWidth="1"/>
    <col min="528" max="528" width="10.85546875" style="19" customWidth="1"/>
    <col min="529" max="529" width="15.85546875" style="19" customWidth="1"/>
    <col min="530" max="769" width="11.42578125" style="19"/>
    <col min="770" max="770" width="22.140625" style="19" customWidth="1"/>
    <col min="771" max="778" width="15.7109375" style="19" customWidth="1"/>
    <col min="779" max="779" width="16.28515625" style="19" customWidth="1"/>
    <col min="780" max="780" width="7" style="19" customWidth="1"/>
    <col min="781" max="781" width="14.28515625" style="19" customWidth="1"/>
    <col min="782" max="782" width="9.42578125" style="19" customWidth="1"/>
    <col min="783" max="783" width="6.7109375" style="19" customWidth="1"/>
    <col min="784" max="784" width="10.85546875" style="19" customWidth="1"/>
    <col min="785" max="785" width="15.85546875" style="19" customWidth="1"/>
    <col min="786" max="1025" width="11.42578125" style="19"/>
    <col min="1026" max="1026" width="22.140625" style="19" customWidth="1"/>
    <col min="1027" max="1034" width="15.7109375" style="19" customWidth="1"/>
    <col min="1035" max="1035" width="16.28515625" style="19" customWidth="1"/>
    <col min="1036" max="1036" width="7" style="19" customWidth="1"/>
    <col min="1037" max="1037" width="14.28515625" style="19" customWidth="1"/>
    <col min="1038" max="1038" width="9.42578125" style="19" customWidth="1"/>
    <col min="1039" max="1039" width="6.7109375" style="19" customWidth="1"/>
    <col min="1040" max="1040" width="10.85546875" style="19" customWidth="1"/>
    <col min="1041" max="1041" width="15.85546875" style="19" customWidth="1"/>
    <col min="1042" max="1281" width="11.42578125" style="19"/>
    <col min="1282" max="1282" width="22.140625" style="19" customWidth="1"/>
    <col min="1283" max="1290" width="15.7109375" style="19" customWidth="1"/>
    <col min="1291" max="1291" width="16.28515625" style="19" customWidth="1"/>
    <col min="1292" max="1292" width="7" style="19" customWidth="1"/>
    <col min="1293" max="1293" width="14.28515625" style="19" customWidth="1"/>
    <col min="1294" max="1294" width="9.42578125" style="19" customWidth="1"/>
    <col min="1295" max="1295" width="6.7109375" style="19" customWidth="1"/>
    <col min="1296" max="1296" width="10.85546875" style="19" customWidth="1"/>
    <col min="1297" max="1297" width="15.85546875" style="19" customWidth="1"/>
    <col min="1298" max="1537" width="11.42578125" style="19"/>
    <col min="1538" max="1538" width="22.140625" style="19" customWidth="1"/>
    <col min="1539" max="1546" width="15.7109375" style="19" customWidth="1"/>
    <col min="1547" max="1547" width="16.28515625" style="19" customWidth="1"/>
    <col min="1548" max="1548" width="7" style="19" customWidth="1"/>
    <col min="1549" max="1549" width="14.28515625" style="19" customWidth="1"/>
    <col min="1550" max="1550" width="9.42578125" style="19" customWidth="1"/>
    <col min="1551" max="1551" width="6.7109375" style="19" customWidth="1"/>
    <col min="1552" max="1552" width="10.85546875" style="19" customWidth="1"/>
    <col min="1553" max="1553" width="15.85546875" style="19" customWidth="1"/>
    <col min="1554" max="1793" width="11.42578125" style="19"/>
    <col min="1794" max="1794" width="22.140625" style="19" customWidth="1"/>
    <col min="1795" max="1802" width="15.7109375" style="19" customWidth="1"/>
    <col min="1803" max="1803" width="16.28515625" style="19" customWidth="1"/>
    <col min="1804" max="1804" width="7" style="19" customWidth="1"/>
    <col min="1805" max="1805" width="14.28515625" style="19" customWidth="1"/>
    <col min="1806" max="1806" width="9.42578125" style="19" customWidth="1"/>
    <col min="1807" max="1807" width="6.7109375" style="19" customWidth="1"/>
    <col min="1808" max="1808" width="10.85546875" style="19" customWidth="1"/>
    <col min="1809" max="1809" width="15.85546875" style="19" customWidth="1"/>
    <col min="1810" max="2049" width="11.42578125" style="19"/>
    <col min="2050" max="2050" width="22.140625" style="19" customWidth="1"/>
    <col min="2051" max="2058" width="15.7109375" style="19" customWidth="1"/>
    <col min="2059" max="2059" width="16.28515625" style="19" customWidth="1"/>
    <col min="2060" max="2060" width="7" style="19" customWidth="1"/>
    <col min="2061" max="2061" width="14.28515625" style="19" customWidth="1"/>
    <col min="2062" max="2062" width="9.42578125" style="19" customWidth="1"/>
    <col min="2063" max="2063" width="6.7109375" style="19" customWidth="1"/>
    <col min="2064" max="2064" width="10.85546875" style="19" customWidth="1"/>
    <col min="2065" max="2065" width="15.85546875" style="19" customWidth="1"/>
    <col min="2066" max="2305" width="11.42578125" style="19"/>
    <col min="2306" max="2306" width="22.140625" style="19" customWidth="1"/>
    <col min="2307" max="2314" width="15.7109375" style="19" customWidth="1"/>
    <col min="2315" max="2315" width="16.28515625" style="19" customWidth="1"/>
    <col min="2316" max="2316" width="7" style="19" customWidth="1"/>
    <col min="2317" max="2317" width="14.28515625" style="19" customWidth="1"/>
    <col min="2318" max="2318" width="9.42578125" style="19" customWidth="1"/>
    <col min="2319" max="2319" width="6.7109375" style="19" customWidth="1"/>
    <col min="2320" max="2320" width="10.85546875" style="19" customWidth="1"/>
    <col min="2321" max="2321" width="15.85546875" style="19" customWidth="1"/>
    <col min="2322" max="2561" width="11.42578125" style="19"/>
    <col min="2562" max="2562" width="22.140625" style="19" customWidth="1"/>
    <col min="2563" max="2570" width="15.7109375" style="19" customWidth="1"/>
    <col min="2571" max="2571" width="16.28515625" style="19" customWidth="1"/>
    <col min="2572" max="2572" width="7" style="19" customWidth="1"/>
    <col min="2573" max="2573" width="14.28515625" style="19" customWidth="1"/>
    <col min="2574" max="2574" width="9.42578125" style="19" customWidth="1"/>
    <col min="2575" max="2575" width="6.7109375" style="19" customWidth="1"/>
    <col min="2576" max="2576" width="10.85546875" style="19" customWidth="1"/>
    <col min="2577" max="2577" width="15.85546875" style="19" customWidth="1"/>
    <col min="2578" max="2817" width="11.42578125" style="19"/>
    <col min="2818" max="2818" width="22.140625" style="19" customWidth="1"/>
    <col min="2819" max="2826" width="15.7109375" style="19" customWidth="1"/>
    <col min="2827" max="2827" width="16.28515625" style="19" customWidth="1"/>
    <col min="2828" max="2828" width="7" style="19" customWidth="1"/>
    <col min="2829" max="2829" width="14.28515625" style="19" customWidth="1"/>
    <col min="2830" max="2830" width="9.42578125" style="19" customWidth="1"/>
    <col min="2831" max="2831" width="6.7109375" style="19" customWidth="1"/>
    <col min="2832" max="2832" width="10.85546875" style="19" customWidth="1"/>
    <col min="2833" max="2833" width="15.85546875" style="19" customWidth="1"/>
    <col min="2834" max="3073" width="11.42578125" style="19"/>
    <col min="3074" max="3074" width="22.140625" style="19" customWidth="1"/>
    <col min="3075" max="3082" width="15.7109375" style="19" customWidth="1"/>
    <col min="3083" max="3083" width="16.28515625" style="19" customWidth="1"/>
    <col min="3084" max="3084" width="7" style="19" customWidth="1"/>
    <col min="3085" max="3085" width="14.28515625" style="19" customWidth="1"/>
    <col min="3086" max="3086" width="9.42578125" style="19" customWidth="1"/>
    <col min="3087" max="3087" width="6.7109375" style="19" customWidth="1"/>
    <col min="3088" max="3088" width="10.85546875" style="19" customWidth="1"/>
    <col min="3089" max="3089" width="15.85546875" style="19" customWidth="1"/>
    <col min="3090" max="3329" width="11.42578125" style="19"/>
    <col min="3330" max="3330" width="22.140625" style="19" customWidth="1"/>
    <col min="3331" max="3338" width="15.7109375" style="19" customWidth="1"/>
    <col min="3339" max="3339" width="16.28515625" style="19" customWidth="1"/>
    <col min="3340" max="3340" width="7" style="19" customWidth="1"/>
    <col min="3341" max="3341" width="14.28515625" style="19" customWidth="1"/>
    <col min="3342" max="3342" width="9.42578125" style="19" customWidth="1"/>
    <col min="3343" max="3343" width="6.7109375" style="19" customWidth="1"/>
    <col min="3344" max="3344" width="10.85546875" style="19" customWidth="1"/>
    <col min="3345" max="3345" width="15.85546875" style="19" customWidth="1"/>
    <col min="3346" max="3585" width="11.42578125" style="19"/>
    <col min="3586" max="3586" width="22.140625" style="19" customWidth="1"/>
    <col min="3587" max="3594" width="15.7109375" style="19" customWidth="1"/>
    <col min="3595" max="3595" width="16.28515625" style="19" customWidth="1"/>
    <col min="3596" max="3596" width="7" style="19" customWidth="1"/>
    <col min="3597" max="3597" width="14.28515625" style="19" customWidth="1"/>
    <col min="3598" max="3598" width="9.42578125" style="19" customWidth="1"/>
    <col min="3599" max="3599" width="6.7109375" style="19" customWidth="1"/>
    <col min="3600" max="3600" width="10.85546875" style="19" customWidth="1"/>
    <col min="3601" max="3601" width="15.85546875" style="19" customWidth="1"/>
    <col min="3602" max="3841" width="11.42578125" style="19"/>
    <col min="3842" max="3842" width="22.140625" style="19" customWidth="1"/>
    <col min="3843" max="3850" width="15.7109375" style="19" customWidth="1"/>
    <col min="3851" max="3851" width="16.28515625" style="19" customWidth="1"/>
    <col min="3852" max="3852" width="7" style="19" customWidth="1"/>
    <col min="3853" max="3853" width="14.28515625" style="19" customWidth="1"/>
    <col min="3854" max="3854" width="9.42578125" style="19" customWidth="1"/>
    <col min="3855" max="3855" width="6.7109375" style="19" customWidth="1"/>
    <col min="3856" max="3856" width="10.85546875" style="19" customWidth="1"/>
    <col min="3857" max="3857" width="15.85546875" style="19" customWidth="1"/>
    <col min="3858" max="4097" width="11.42578125" style="19"/>
    <col min="4098" max="4098" width="22.140625" style="19" customWidth="1"/>
    <col min="4099" max="4106" width="15.7109375" style="19" customWidth="1"/>
    <col min="4107" max="4107" width="16.28515625" style="19" customWidth="1"/>
    <col min="4108" max="4108" width="7" style="19" customWidth="1"/>
    <col min="4109" max="4109" width="14.28515625" style="19" customWidth="1"/>
    <col min="4110" max="4110" width="9.42578125" style="19" customWidth="1"/>
    <col min="4111" max="4111" width="6.7109375" style="19" customWidth="1"/>
    <col min="4112" max="4112" width="10.85546875" style="19" customWidth="1"/>
    <col min="4113" max="4113" width="15.85546875" style="19" customWidth="1"/>
    <col min="4114" max="4353" width="11.42578125" style="19"/>
    <col min="4354" max="4354" width="22.140625" style="19" customWidth="1"/>
    <col min="4355" max="4362" width="15.7109375" style="19" customWidth="1"/>
    <col min="4363" max="4363" width="16.28515625" style="19" customWidth="1"/>
    <col min="4364" max="4364" width="7" style="19" customWidth="1"/>
    <col min="4365" max="4365" width="14.28515625" style="19" customWidth="1"/>
    <col min="4366" max="4366" width="9.42578125" style="19" customWidth="1"/>
    <col min="4367" max="4367" width="6.7109375" style="19" customWidth="1"/>
    <col min="4368" max="4368" width="10.85546875" style="19" customWidth="1"/>
    <col min="4369" max="4369" width="15.85546875" style="19" customWidth="1"/>
    <col min="4370" max="4609" width="11.42578125" style="19"/>
    <col min="4610" max="4610" width="22.140625" style="19" customWidth="1"/>
    <col min="4611" max="4618" width="15.7109375" style="19" customWidth="1"/>
    <col min="4619" max="4619" width="16.28515625" style="19" customWidth="1"/>
    <col min="4620" max="4620" width="7" style="19" customWidth="1"/>
    <col min="4621" max="4621" width="14.28515625" style="19" customWidth="1"/>
    <col min="4622" max="4622" width="9.42578125" style="19" customWidth="1"/>
    <col min="4623" max="4623" width="6.7109375" style="19" customWidth="1"/>
    <col min="4624" max="4624" width="10.85546875" style="19" customWidth="1"/>
    <col min="4625" max="4625" width="15.85546875" style="19" customWidth="1"/>
    <col min="4626" max="4865" width="11.42578125" style="19"/>
    <col min="4866" max="4866" width="22.140625" style="19" customWidth="1"/>
    <col min="4867" max="4874" width="15.7109375" style="19" customWidth="1"/>
    <col min="4875" max="4875" width="16.28515625" style="19" customWidth="1"/>
    <col min="4876" max="4876" width="7" style="19" customWidth="1"/>
    <col min="4877" max="4877" width="14.28515625" style="19" customWidth="1"/>
    <col min="4878" max="4878" width="9.42578125" style="19" customWidth="1"/>
    <col min="4879" max="4879" width="6.7109375" style="19" customWidth="1"/>
    <col min="4880" max="4880" width="10.85546875" style="19" customWidth="1"/>
    <col min="4881" max="4881" width="15.85546875" style="19" customWidth="1"/>
    <col min="4882" max="5121" width="11.42578125" style="19"/>
    <col min="5122" max="5122" width="22.140625" style="19" customWidth="1"/>
    <col min="5123" max="5130" width="15.7109375" style="19" customWidth="1"/>
    <col min="5131" max="5131" width="16.28515625" style="19" customWidth="1"/>
    <col min="5132" max="5132" width="7" style="19" customWidth="1"/>
    <col min="5133" max="5133" width="14.28515625" style="19" customWidth="1"/>
    <col min="5134" max="5134" width="9.42578125" style="19" customWidth="1"/>
    <col min="5135" max="5135" width="6.7109375" style="19" customWidth="1"/>
    <col min="5136" max="5136" width="10.85546875" style="19" customWidth="1"/>
    <col min="5137" max="5137" width="15.85546875" style="19" customWidth="1"/>
    <col min="5138" max="5377" width="11.42578125" style="19"/>
    <col min="5378" max="5378" width="22.140625" style="19" customWidth="1"/>
    <col min="5379" max="5386" width="15.7109375" style="19" customWidth="1"/>
    <col min="5387" max="5387" width="16.28515625" style="19" customWidth="1"/>
    <col min="5388" max="5388" width="7" style="19" customWidth="1"/>
    <col min="5389" max="5389" width="14.28515625" style="19" customWidth="1"/>
    <col min="5390" max="5390" width="9.42578125" style="19" customWidth="1"/>
    <col min="5391" max="5391" width="6.7109375" style="19" customWidth="1"/>
    <col min="5392" max="5392" width="10.85546875" style="19" customWidth="1"/>
    <col min="5393" max="5393" width="15.85546875" style="19" customWidth="1"/>
    <col min="5394" max="5633" width="11.42578125" style="19"/>
    <col min="5634" max="5634" width="22.140625" style="19" customWidth="1"/>
    <col min="5635" max="5642" width="15.7109375" style="19" customWidth="1"/>
    <col min="5643" max="5643" width="16.28515625" style="19" customWidth="1"/>
    <col min="5644" max="5644" width="7" style="19" customWidth="1"/>
    <col min="5645" max="5645" width="14.28515625" style="19" customWidth="1"/>
    <col min="5646" max="5646" width="9.42578125" style="19" customWidth="1"/>
    <col min="5647" max="5647" width="6.7109375" style="19" customWidth="1"/>
    <col min="5648" max="5648" width="10.85546875" style="19" customWidth="1"/>
    <col min="5649" max="5649" width="15.85546875" style="19" customWidth="1"/>
    <col min="5650" max="5889" width="11.42578125" style="19"/>
    <col min="5890" max="5890" width="22.140625" style="19" customWidth="1"/>
    <col min="5891" max="5898" width="15.7109375" style="19" customWidth="1"/>
    <col min="5899" max="5899" width="16.28515625" style="19" customWidth="1"/>
    <col min="5900" max="5900" width="7" style="19" customWidth="1"/>
    <col min="5901" max="5901" width="14.28515625" style="19" customWidth="1"/>
    <col min="5902" max="5902" width="9.42578125" style="19" customWidth="1"/>
    <col min="5903" max="5903" width="6.7109375" style="19" customWidth="1"/>
    <col min="5904" max="5904" width="10.85546875" style="19" customWidth="1"/>
    <col min="5905" max="5905" width="15.85546875" style="19" customWidth="1"/>
    <col min="5906" max="6145" width="11.42578125" style="19"/>
    <col min="6146" max="6146" width="22.140625" style="19" customWidth="1"/>
    <col min="6147" max="6154" width="15.7109375" style="19" customWidth="1"/>
    <col min="6155" max="6155" width="16.28515625" style="19" customWidth="1"/>
    <col min="6156" max="6156" width="7" style="19" customWidth="1"/>
    <col min="6157" max="6157" width="14.28515625" style="19" customWidth="1"/>
    <col min="6158" max="6158" width="9.42578125" style="19" customWidth="1"/>
    <col min="6159" max="6159" width="6.7109375" style="19" customWidth="1"/>
    <col min="6160" max="6160" width="10.85546875" style="19" customWidth="1"/>
    <col min="6161" max="6161" width="15.85546875" style="19" customWidth="1"/>
    <col min="6162" max="6401" width="11.42578125" style="19"/>
    <col min="6402" max="6402" width="22.140625" style="19" customWidth="1"/>
    <col min="6403" max="6410" width="15.7109375" style="19" customWidth="1"/>
    <col min="6411" max="6411" width="16.28515625" style="19" customWidth="1"/>
    <col min="6412" max="6412" width="7" style="19" customWidth="1"/>
    <col min="6413" max="6413" width="14.28515625" style="19" customWidth="1"/>
    <col min="6414" max="6414" width="9.42578125" style="19" customWidth="1"/>
    <col min="6415" max="6415" width="6.7109375" style="19" customWidth="1"/>
    <col min="6416" max="6416" width="10.85546875" style="19" customWidth="1"/>
    <col min="6417" max="6417" width="15.85546875" style="19" customWidth="1"/>
    <col min="6418" max="6657" width="11.42578125" style="19"/>
    <col min="6658" max="6658" width="22.140625" style="19" customWidth="1"/>
    <col min="6659" max="6666" width="15.7109375" style="19" customWidth="1"/>
    <col min="6667" max="6667" width="16.28515625" style="19" customWidth="1"/>
    <col min="6668" max="6668" width="7" style="19" customWidth="1"/>
    <col min="6669" max="6669" width="14.28515625" style="19" customWidth="1"/>
    <col min="6670" max="6670" width="9.42578125" style="19" customWidth="1"/>
    <col min="6671" max="6671" width="6.7109375" style="19" customWidth="1"/>
    <col min="6672" max="6672" width="10.85546875" style="19" customWidth="1"/>
    <col min="6673" max="6673" width="15.85546875" style="19" customWidth="1"/>
    <col min="6674" max="6913" width="11.42578125" style="19"/>
    <col min="6914" max="6914" width="22.140625" style="19" customWidth="1"/>
    <col min="6915" max="6922" width="15.7109375" style="19" customWidth="1"/>
    <col min="6923" max="6923" width="16.28515625" style="19" customWidth="1"/>
    <col min="6924" max="6924" width="7" style="19" customWidth="1"/>
    <col min="6925" max="6925" width="14.28515625" style="19" customWidth="1"/>
    <col min="6926" max="6926" width="9.42578125" style="19" customWidth="1"/>
    <col min="6927" max="6927" width="6.7109375" style="19" customWidth="1"/>
    <col min="6928" max="6928" width="10.85546875" style="19" customWidth="1"/>
    <col min="6929" max="6929" width="15.85546875" style="19" customWidth="1"/>
    <col min="6930" max="7169" width="11.42578125" style="19"/>
    <col min="7170" max="7170" width="22.140625" style="19" customWidth="1"/>
    <col min="7171" max="7178" width="15.7109375" style="19" customWidth="1"/>
    <col min="7179" max="7179" width="16.28515625" style="19" customWidth="1"/>
    <col min="7180" max="7180" width="7" style="19" customWidth="1"/>
    <col min="7181" max="7181" width="14.28515625" style="19" customWidth="1"/>
    <col min="7182" max="7182" width="9.42578125" style="19" customWidth="1"/>
    <col min="7183" max="7183" width="6.7109375" style="19" customWidth="1"/>
    <col min="7184" max="7184" width="10.85546875" style="19" customWidth="1"/>
    <col min="7185" max="7185" width="15.85546875" style="19" customWidth="1"/>
    <col min="7186" max="7425" width="11.42578125" style="19"/>
    <col min="7426" max="7426" width="22.140625" style="19" customWidth="1"/>
    <col min="7427" max="7434" width="15.7109375" style="19" customWidth="1"/>
    <col min="7435" max="7435" width="16.28515625" style="19" customWidth="1"/>
    <col min="7436" max="7436" width="7" style="19" customWidth="1"/>
    <col min="7437" max="7437" width="14.28515625" style="19" customWidth="1"/>
    <col min="7438" max="7438" width="9.42578125" style="19" customWidth="1"/>
    <col min="7439" max="7439" width="6.7109375" style="19" customWidth="1"/>
    <col min="7440" max="7440" width="10.85546875" style="19" customWidth="1"/>
    <col min="7441" max="7441" width="15.85546875" style="19" customWidth="1"/>
    <col min="7442" max="7681" width="11.42578125" style="19"/>
    <col min="7682" max="7682" width="22.140625" style="19" customWidth="1"/>
    <col min="7683" max="7690" width="15.7109375" style="19" customWidth="1"/>
    <col min="7691" max="7691" width="16.28515625" style="19" customWidth="1"/>
    <col min="7692" max="7692" width="7" style="19" customWidth="1"/>
    <col min="7693" max="7693" width="14.28515625" style="19" customWidth="1"/>
    <col min="7694" max="7694" width="9.42578125" style="19" customWidth="1"/>
    <col min="7695" max="7695" width="6.7109375" style="19" customWidth="1"/>
    <col min="7696" max="7696" width="10.85546875" style="19" customWidth="1"/>
    <col min="7697" max="7697" width="15.85546875" style="19" customWidth="1"/>
    <col min="7698" max="7937" width="11.42578125" style="19"/>
    <col min="7938" max="7938" width="22.140625" style="19" customWidth="1"/>
    <col min="7939" max="7946" width="15.7109375" style="19" customWidth="1"/>
    <col min="7947" max="7947" width="16.28515625" style="19" customWidth="1"/>
    <col min="7948" max="7948" width="7" style="19" customWidth="1"/>
    <col min="7949" max="7949" width="14.28515625" style="19" customWidth="1"/>
    <col min="7950" max="7950" width="9.42578125" style="19" customWidth="1"/>
    <col min="7951" max="7951" width="6.7109375" style="19" customWidth="1"/>
    <col min="7952" max="7952" width="10.85546875" style="19" customWidth="1"/>
    <col min="7953" max="7953" width="15.85546875" style="19" customWidth="1"/>
    <col min="7954" max="8193" width="11.42578125" style="19"/>
    <col min="8194" max="8194" width="22.140625" style="19" customWidth="1"/>
    <col min="8195" max="8202" width="15.7109375" style="19" customWidth="1"/>
    <col min="8203" max="8203" width="16.28515625" style="19" customWidth="1"/>
    <col min="8204" max="8204" width="7" style="19" customWidth="1"/>
    <col min="8205" max="8205" width="14.28515625" style="19" customWidth="1"/>
    <col min="8206" max="8206" width="9.42578125" style="19" customWidth="1"/>
    <col min="8207" max="8207" width="6.7109375" style="19" customWidth="1"/>
    <col min="8208" max="8208" width="10.85546875" style="19" customWidth="1"/>
    <col min="8209" max="8209" width="15.85546875" style="19" customWidth="1"/>
    <col min="8210" max="8449" width="11.42578125" style="19"/>
    <col min="8450" max="8450" width="22.140625" style="19" customWidth="1"/>
    <col min="8451" max="8458" width="15.7109375" style="19" customWidth="1"/>
    <col min="8459" max="8459" width="16.28515625" style="19" customWidth="1"/>
    <col min="8460" max="8460" width="7" style="19" customWidth="1"/>
    <col min="8461" max="8461" width="14.28515625" style="19" customWidth="1"/>
    <col min="8462" max="8462" width="9.42578125" style="19" customWidth="1"/>
    <col min="8463" max="8463" width="6.7109375" style="19" customWidth="1"/>
    <col min="8464" max="8464" width="10.85546875" style="19" customWidth="1"/>
    <col min="8465" max="8465" width="15.85546875" style="19" customWidth="1"/>
    <col min="8466" max="8705" width="11.42578125" style="19"/>
    <col min="8706" max="8706" width="22.140625" style="19" customWidth="1"/>
    <col min="8707" max="8714" width="15.7109375" style="19" customWidth="1"/>
    <col min="8715" max="8715" width="16.28515625" style="19" customWidth="1"/>
    <col min="8716" max="8716" width="7" style="19" customWidth="1"/>
    <col min="8717" max="8717" width="14.28515625" style="19" customWidth="1"/>
    <col min="8718" max="8718" width="9.42578125" style="19" customWidth="1"/>
    <col min="8719" max="8719" width="6.7109375" style="19" customWidth="1"/>
    <col min="8720" max="8720" width="10.85546875" style="19" customWidth="1"/>
    <col min="8721" max="8721" width="15.85546875" style="19" customWidth="1"/>
    <col min="8722" max="8961" width="11.42578125" style="19"/>
    <col min="8962" max="8962" width="22.140625" style="19" customWidth="1"/>
    <col min="8963" max="8970" width="15.7109375" style="19" customWidth="1"/>
    <col min="8971" max="8971" width="16.28515625" style="19" customWidth="1"/>
    <col min="8972" max="8972" width="7" style="19" customWidth="1"/>
    <col min="8973" max="8973" width="14.28515625" style="19" customWidth="1"/>
    <col min="8974" max="8974" width="9.42578125" style="19" customWidth="1"/>
    <col min="8975" max="8975" width="6.7109375" style="19" customWidth="1"/>
    <col min="8976" max="8976" width="10.85546875" style="19" customWidth="1"/>
    <col min="8977" max="8977" width="15.85546875" style="19" customWidth="1"/>
    <col min="8978" max="9217" width="11.42578125" style="19"/>
    <col min="9218" max="9218" width="22.140625" style="19" customWidth="1"/>
    <col min="9219" max="9226" width="15.7109375" style="19" customWidth="1"/>
    <col min="9227" max="9227" width="16.28515625" style="19" customWidth="1"/>
    <col min="9228" max="9228" width="7" style="19" customWidth="1"/>
    <col min="9229" max="9229" width="14.28515625" style="19" customWidth="1"/>
    <col min="9230" max="9230" width="9.42578125" style="19" customWidth="1"/>
    <col min="9231" max="9231" width="6.7109375" style="19" customWidth="1"/>
    <col min="9232" max="9232" width="10.85546875" style="19" customWidth="1"/>
    <col min="9233" max="9233" width="15.85546875" style="19" customWidth="1"/>
    <col min="9234" max="9473" width="11.42578125" style="19"/>
    <col min="9474" max="9474" width="22.140625" style="19" customWidth="1"/>
    <col min="9475" max="9482" width="15.7109375" style="19" customWidth="1"/>
    <col min="9483" max="9483" width="16.28515625" style="19" customWidth="1"/>
    <col min="9484" max="9484" width="7" style="19" customWidth="1"/>
    <col min="9485" max="9485" width="14.28515625" style="19" customWidth="1"/>
    <col min="9486" max="9486" width="9.42578125" style="19" customWidth="1"/>
    <col min="9487" max="9487" width="6.7109375" style="19" customWidth="1"/>
    <col min="9488" max="9488" width="10.85546875" style="19" customWidth="1"/>
    <col min="9489" max="9489" width="15.85546875" style="19" customWidth="1"/>
    <col min="9490" max="9729" width="11.42578125" style="19"/>
    <col min="9730" max="9730" width="22.140625" style="19" customWidth="1"/>
    <col min="9731" max="9738" width="15.7109375" style="19" customWidth="1"/>
    <col min="9739" max="9739" width="16.28515625" style="19" customWidth="1"/>
    <col min="9740" max="9740" width="7" style="19" customWidth="1"/>
    <col min="9741" max="9741" width="14.28515625" style="19" customWidth="1"/>
    <col min="9742" max="9742" width="9.42578125" style="19" customWidth="1"/>
    <col min="9743" max="9743" width="6.7109375" style="19" customWidth="1"/>
    <col min="9744" max="9744" width="10.85546875" style="19" customWidth="1"/>
    <col min="9745" max="9745" width="15.85546875" style="19" customWidth="1"/>
    <col min="9746" max="9985" width="11.42578125" style="19"/>
    <col min="9986" max="9986" width="22.140625" style="19" customWidth="1"/>
    <col min="9987" max="9994" width="15.7109375" style="19" customWidth="1"/>
    <col min="9995" max="9995" width="16.28515625" style="19" customWidth="1"/>
    <col min="9996" max="9996" width="7" style="19" customWidth="1"/>
    <col min="9997" max="9997" width="14.28515625" style="19" customWidth="1"/>
    <col min="9998" max="9998" width="9.42578125" style="19" customWidth="1"/>
    <col min="9999" max="9999" width="6.7109375" style="19" customWidth="1"/>
    <col min="10000" max="10000" width="10.85546875" style="19" customWidth="1"/>
    <col min="10001" max="10001" width="15.85546875" style="19" customWidth="1"/>
    <col min="10002" max="10241" width="11.42578125" style="19"/>
    <col min="10242" max="10242" width="22.140625" style="19" customWidth="1"/>
    <col min="10243" max="10250" width="15.7109375" style="19" customWidth="1"/>
    <col min="10251" max="10251" width="16.28515625" style="19" customWidth="1"/>
    <col min="10252" max="10252" width="7" style="19" customWidth="1"/>
    <col min="10253" max="10253" width="14.28515625" style="19" customWidth="1"/>
    <col min="10254" max="10254" width="9.42578125" style="19" customWidth="1"/>
    <col min="10255" max="10255" width="6.7109375" style="19" customWidth="1"/>
    <col min="10256" max="10256" width="10.85546875" style="19" customWidth="1"/>
    <col min="10257" max="10257" width="15.85546875" style="19" customWidth="1"/>
    <col min="10258" max="10497" width="11.42578125" style="19"/>
    <col min="10498" max="10498" width="22.140625" style="19" customWidth="1"/>
    <col min="10499" max="10506" width="15.7109375" style="19" customWidth="1"/>
    <col min="10507" max="10507" width="16.28515625" style="19" customWidth="1"/>
    <col min="10508" max="10508" width="7" style="19" customWidth="1"/>
    <col min="10509" max="10509" width="14.28515625" style="19" customWidth="1"/>
    <col min="10510" max="10510" width="9.42578125" style="19" customWidth="1"/>
    <col min="10511" max="10511" width="6.7109375" style="19" customWidth="1"/>
    <col min="10512" max="10512" width="10.85546875" style="19" customWidth="1"/>
    <col min="10513" max="10513" width="15.85546875" style="19" customWidth="1"/>
    <col min="10514" max="10753" width="11.42578125" style="19"/>
    <col min="10754" max="10754" width="22.140625" style="19" customWidth="1"/>
    <col min="10755" max="10762" width="15.7109375" style="19" customWidth="1"/>
    <col min="10763" max="10763" width="16.28515625" style="19" customWidth="1"/>
    <col min="10764" max="10764" width="7" style="19" customWidth="1"/>
    <col min="10765" max="10765" width="14.28515625" style="19" customWidth="1"/>
    <col min="10766" max="10766" width="9.42578125" style="19" customWidth="1"/>
    <col min="10767" max="10767" width="6.7109375" style="19" customWidth="1"/>
    <col min="10768" max="10768" width="10.85546875" style="19" customWidth="1"/>
    <col min="10769" max="10769" width="15.85546875" style="19" customWidth="1"/>
    <col min="10770" max="11009" width="11.42578125" style="19"/>
    <col min="11010" max="11010" width="22.140625" style="19" customWidth="1"/>
    <col min="11011" max="11018" width="15.7109375" style="19" customWidth="1"/>
    <col min="11019" max="11019" width="16.28515625" style="19" customWidth="1"/>
    <col min="11020" max="11020" width="7" style="19" customWidth="1"/>
    <col min="11021" max="11021" width="14.28515625" style="19" customWidth="1"/>
    <col min="11022" max="11022" width="9.42578125" style="19" customWidth="1"/>
    <col min="11023" max="11023" width="6.7109375" style="19" customWidth="1"/>
    <col min="11024" max="11024" width="10.85546875" style="19" customWidth="1"/>
    <col min="11025" max="11025" width="15.85546875" style="19" customWidth="1"/>
    <col min="11026" max="11265" width="11.42578125" style="19"/>
    <col min="11266" max="11266" width="22.140625" style="19" customWidth="1"/>
    <col min="11267" max="11274" width="15.7109375" style="19" customWidth="1"/>
    <col min="11275" max="11275" width="16.28515625" style="19" customWidth="1"/>
    <col min="11276" max="11276" width="7" style="19" customWidth="1"/>
    <col min="11277" max="11277" width="14.28515625" style="19" customWidth="1"/>
    <col min="11278" max="11278" width="9.42578125" style="19" customWidth="1"/>
    <col min="11279" max="11279" width="6.7109375" style="19" customWidth="1"/>
    <col min="11280" max="11280" width="10.85546875" style="19" customWidth="1"/>
    <col min="11281" max="11281" width="15.85546875" style="19" customWidth="1"/>
    <col min="11282" max="11521" width="11.42578125" style="19"/>
    <col min="11522" max="11522" width="22.140625" style="19" customWidth="1"/>
    <col min="11523" max="11530" width="15.7109375" style="19" customWidth="1"/>
    <col min="11531" max="11531" width="16.28515625" style="19" customWidth="1"/>
    <col min="11532" max="11532" width="7" style="19" customWidth="1"/>
    <col min="11533" max="11533" width="14.28515625" style="19" customWidth="1"/>
    <col min="11534" max="11534" width="9.42578125" style="19" customWidth="1"/>
    <col min="11535" max="11535" width="6.7109375" style="19" customWidth="1"/>
    <col min="11536" max="11536" width="10.85546875" style="19" customWidth="1"/>
    <col min="11537" max="11537" width="15.85546875" style="19" customWidth="1"/>
    <col min="11538" max="11777" width="11.42578125" style="19"/>
    <col min="11778" max="11778" width="22.140625" style="19" customWidth="1"/>
    <col min="11779" max="11786" width="15.7109375" style="19" customWidth="1"/>
    <col min="11787" max="11787" width="16.28515625" style="19" customWidth="1"/>
    <col min="11788" max="11788" width="7" style="19" customWidth="1"/>
    <col min="11789" max="11789" width="14.28515625" style="19" customWidth="1"/>
    <col min="11790" max="11790" width="9.42578125" style="19" customWidth="1"/>
    <col min="11791" max="11791" width="6.7109375" style="19" customWidth="1"/>
    <col min="11792" max="11792" width="10.85546875" style="19" customWidth="1"/>
    <col min="11793" max="11793" width="15.85546875" style="19" customWidth="1"/>
    <col min="11794" max="12033" width="11.42578125" style="19"/>
    <col min="12034" max="12034" width="22.140625" style="19" customWidth="1"/>
    <col min="12035" max="12042" width="15.7109375" style="19" customWidth="1"/>
    <col min="12043" max="12043" width="16.28515625" style="19" customWidth="1"/>
    <col min="12044" max="12044" width="7" style="19" customWidth="1"/>
    <col min="12045" max="12045" width="14.28515625" style="19" customWidth="1"/>
    <col min="12046" max="12046" width="9.42578125" style="19" customWidth="1"/>
    <col min="12047" max="12047" width="6.7109375" style="19" customWidth="1"/>
    <col min="12048" max="12048" width="10.85546875" style="19" customWidth="1"/>
    <col min="12049" max="12049" width="15.85546875" style="19" customWidth="1"/>
    <col min="12050" max="12289" width="11.42578125" style="19"/>
    <col min="12290" max="12290" width="22.140625" style="19" customWidth="1"/>
    <col min="12291" max="12298" width="15.7109375" style="19" customWidth="1"/>
    <col min="12299" max="12299" width="16.28515625" style="19" customWidth="1"/>
    <col min="12300" max="12300" width="7" style="19" customWidth="1"/>
    <col min="12301" max="12301" width="14.28515625" style="19" customWidth="1"/>
    <col min="12302" max="12302" width="9.42578125" style="19" customWidth="1"/>
    <col min="12303" max="12303" width="6.7109375" style="19" customWidth="1"/>
    <col min="12304" max="12304" width="10.85546875" style="19" customWidth="1"/>
    <col min="12305" max="12305" width="15.85546875" style="19" customWidth="1"/>
    <col min="12306" max="12545" width="11.42578125" style="19"/>
    <col min="12546" max="12546" width="22.140625" style="19" customWidth="1"/>
    <col min="12547" max="12554" width="15.7109375" style="19" customWidth="1"/>
    <col min="12555" max="12555" width="16.28515625" style="19" customWidth="1"/>
    <col min="12556" max="12556" width="7" style="19" customWidth="1"/>
    <col min="12557" max="12557" width="14.28515625" style="19" customWidth="1"/>
    <col min="12558" max="12558" width="9.42578125" style="19" customWidth="1"/>
    <col min="12559" max="12559" width="6.7109375" style="19" customWidth="1"/>
    <col min="12560" max="12560" width="10.85546875" style="19" customWidth="1"/>
    <col min="12561" max="12561" width="15.85546875" style="19" customWidth="1"/>
    <col min="12562" max="12801" width="11.42578125" style="19"/>
    <col min="12802" max="12802" width="22.140625" style="19" customWidth="1"/>
    <col min="12803" max="12810" width="15.7109375" style="19" customWidth="1"/>
    <col min="12811" max="12811" width="16.28515625" style="19" customWidth="1"/>
    <col min="12812" max="12812" width="7" style="19" customWidth="1"/>
    <col min="12813" max="12813" width="14.28515625" style="19" customWidth="1"/>
    <col min="12814" max="12814" width="9.42578125" style="19" customWidth="1"/>
    <col min="12815" max="12815" width="6.7109375" style="19" customWidth="1"/>
    <col min="12816" max="12816" width="10.85546875" style="19" customWidth="1"/>
    <col min="12817" max="12817" width="15.85546875" style="19" customWidth="1"/>
    <col min="12818" max="13057" width="11.42578125" style="19"/>
    <col min="13058" max="13058" width="22.140625" style="19" customWidth="1"/>
    <col min="13059" max="13066" width="15.7109375" style="19" customWidth="1"/>
    <col min="13067" max="13067" width="16.28515625" style="19" customWidth="1"/>
    <col min="13068" max="13068" width="7" style="19" customWidth="1"/>
    <col min="13069" max="13069" width="14.28515625" style="19" customWidth="1"/>
    <col min="13070" max="13070" width="9.42578125" style="19" customWidth="1"/>
    <col min="13071" max="13071" width="6.7109375" style="19" customWidth="1"/>
    <col min="13072" max="13072" width="10.85546875" style="19" customWidth="1"/>
    <col min="13073" max="13073" width="15.85546875" style="19" customWidth="1"/>
    <col min="13074" max="13313" width="11.42578125" style="19"/>
    <col min="13314" max="13314" width="22.140625" style="19" customWidth="1"/>
    <col min="13315" max="13322" width="15.7109375" style="19" customWidth="1"/>
    <col min="13323" max="13323" width="16.28515625" style="19" customWidth="1"/>
    <col min="13324" max="13324" width="7" style="19" customWidth="1"/>
    <col min="13325" max="13325" width="14.28515625" style="19" customWidth="1"/>
    <col min="13326" max="13326" width="9.42578125" style="19" customWidth="1"/>
    <col min="13327" max="13327" width="6.7109375" style="19" customWidth="1"/>
    <col min="13328" max="13328" width="10.85546875" style="19" customWidth="1"/>
    <col min="13329" max="13329" width="15.85546875" style="19" customWidth="1"/>
    <col min="13330" max="13569" width="11.42578125" style="19"/>
    <col min="13570" max="13570" width="22.140625" style="19" customWidth="1"/>
    <col min="13571" max="13578" width="15.7109375" style="19" customWidth="1"/>
    <col min="13579" max="13579" width="16.28515625" style="19" customWidth="1"/>
    <col min="13580" max="13580" width="7" style="19" customWidth="1"/>
    <col min="13581" max="13581" width="14.28515625" style="19" customWidth="1"/>
    <col min="13582" max="13582" width="9.42578125" style="19" customWidth="1"/>
    <col min="13583" max="13583" width="6.7109375" style="19" customWidth="1"/>
    <col min="13584" max="13584" width="10.85546875" style="19" customWidth="1"/>
    <col min="13585" max="13585" width="15.85546875" style="19" customWidth="1"/>
    <col min="13586" max="13825" width="11.42578125" style="19"/>
    <col min="13826" max="13826" width="22.140625" style="19" customWidth="1"/>
    <col min="13827" max="13834" width="15.7109375" style="19" customWidth="1"/>
    <col min="13835" max="13835" width="16.28515625" style="19" customWidth="1"/>
    <col min="13836" max="13836" width="7" style="19" customWidth="1"/>
    <col min="13837" max="13837" width="14.28515625" style="19" customWidth="1"/>
    <col min="13838" max="13838" width="9.42578125" style="19" customWidth="1"/>
    <col min="13839" max="13839" width="6.7109375" style="19" customWidth="1"/>
    <col min="13840" max="13840" width="10.85546875" style="19" customWidth="1"/>
    <col min="13841" max="13841" width="15.85546875" style="19" customWidth="1"/>
    <col min="13842" max="14081" width="11.42578125" style="19"/>
    <col min="14082" max="14082" width="22.140625" style="19" customWidth="1"/>
    <col min="14083" max="14090" width="15.7109375" style="19" customWidth="1"/>
    <col min="14091" max="14091" width="16.28515625" style="19" customWidth="1"/>
    <col min="14092" max="14092" width="7" style="19" customWidth="1"/>
    <col min="14093" max="14093" width="14.28515625" style="19" customWidth="1"/>
    <col min="14094" max="14094" width="9.42578125" style="19" customWidth="1"/>
    <col min="14095" max="14095" width="6.7109375" style="19" customWidth="1"/>
    <col min="14096" max="14096" width="10.85546875" style="19" customWidth="1"/>
    <col min="14097" max="14097" width="15.85546875" style="19" customWidth="1"/>
    <col min="14098" max="14337" width="11.42578125" style="19"/>
    <col min="14338" max="14338" width="22.140625" style="19" customWidth="1"/>
    <col min="14339" max="14346" width="15.7109375" style="19" customWidth="1"/>
    <col min="14347" max="14347" width="16.28515625" style="19" customWidth="1"/>
    <col min="14348" max="14348" width="7" style="19" customWidth="1"/>
    <col min="14349" max="14349" width="14.28515625" style="19" customWidth="1"/>
    <col min="14350" max="14350" width="9.42578125" style="19" customWidth="1"/>
    <col min="14351" max="14351" width="6.7109375" style="19" customWidth="1"/>
    <col min="14352" max="14352" width="10.85546875" style="19" customWidth="1"/>
    <col min="14353" max="14353" width="15.85546875" style="19" customWidth="1"/>
    <col min="14354" max="14593" width="11.42578125" style="19"/>
    <col min="14594" max="14594" width="22.140625" style="19" customWidth="1"/>
    <col min="14595" max="14602" width="15.7109375" style="19" customWidth="1"/>
    <col min="14603" max="14603" width="16.28515625" style="19" customWidth="1"/>
    <col min="14604" max="14604" width="7" style="19" customWidth="1"/>
    <col min="14605" max="14605" width="14.28515625" style="19" customWidth="1"/>
    <col min="14606" max="14606" width="9.42578125" style="19" customWidth="1"/>
    <col min="14607" max="14607" width="6.7109375" style="19" customWidth="1"/>
    <col min="14608" max="14608" width="10.85546875" style="19" customWidth="1"/>
    <col min="14609" max="14609" width="15.85546875" style="19" customWidth="1"/>
    <col min="14610" max="14849" width="11.42578125" style="19"/>
    <col min="14850" max="14850" width="22.140625" style="19" customWidth="1"/>
    <col min="14851" max="14858" width="15.7109375" style="19" customWidth="1"/>
    <col min="14859" max="14859" width="16.28515625" style="19" customWidth="1"/>
    <col min="14860" max="14860" width="7" style="19" customWidth="1"/>
    <col min="14861" max="14861" width="14.28515625" style="19" customWidth="1"/>
    <col min="14862" max="14862" width="9.42578125" style="19" customWidth="1"/>
    <col min="14863" max="14863" width="6.7109375" style="19" customWidth="1"/>
    <col min="14864" max="14864" width="10.85546875" style="19" customWidth="1"/>
    <col min="14865" max="14865" width="15.85546875" style="19" customWidth="1"/>
    <col min="14866" max="15105" width="11.42578125" style="19"/>
    <col min="15106" max="15106" width="22.140625" style="19" customWidth="1"/>
    <col min="15107" max="15114" width="15.7109375" style="19" customWidth="1"/>
    <col min="15115" max="15115" width="16.28515625" style="19" customWidth="1"/>
    <col min="15116" max="15116" width="7" style="19" customWidth="1"/>
    <col min="15117" max="15117" width="14.28515625" style="19" customWidth="1"/>
    <col min="15118" max="15118" width="9.42578125" style="19" customWidth="1"/>
    <col min="15119" max="15119" width="6.7109375" style="19" customWidth="1"/>
    <col min="15120" max="15120" width="10.85546875" style="19" customWidth="1"/>
    <col min="15121" max="15121" width="15.85546875" style="19" customWidth="1"/>
    <col min="15122" max="15361" width="11.42578125" style="19"/>
    <col min="15362" max="15362" width="22.140625" style="19" customWidth="1"/>
    <col min="15363" max="15370" width="15.7109375" style="19" customWidth="1"/>
    <col min="15371" max="15371" width="16.28515625" style="19" customWidth="1"/>
    <col min="15372" max="15372" width="7" style="19" customWidth="1"/>
    <col min="15373" max="15373" width="14.28515625" style="19" customWidth="1"/>
    <col min="15374" max="15374" width="9.42578125" style="19" customWidth="1"/>
    <col min="15375" max="15375" width="6.7109375" style="19" customWidth="1"/>
    <col min="15376" max="15376" width="10.85546875" style="19" customWidth="1"/>
    <col min="15377" max="15377" width="15.85546875" style="19" customWidth="1"/>
    <col min="15378" max="15617" width="11.42578125" style="19"/>
    <col min="15618" max="15618" width="22.140625" style="19" customWidth="1"/>
    <col min="15619" max="15626" width="15.7109375" style="19" customWidth="1"/>
    <col min="15627" max="15627" width="16.28515625" style="19" customWidth="1"/>
    <col min="15628" max="15628" width="7" style="19" customWidth="1"/>
    <col min="15629" max="15629" width="14.28515625" style="19" customWidth="1"/>
    <col min="15630" max="15630" width="9.42578125" style="19" customWidth="1"/>
    <col min="15631" max="15631" width="6.7109375" style="19" customWidth="1"/>
    <col min="15632" max="15632" width="10.85546875" style="19" customWidth="1"/>
    <col min="15633" max="15633" width="15.85546875" style="19" customWidth="1"/>
    <col min="15634" max="15873" width="11.42578125" style="19"/>
    <col min="15874" max="15874" width="22.140625" style="19" customWidth="1"/>
    <col min="15875" max="15882" width="15.7109375" style="19" customWidth="1"/>
    <col min="15883" max="15883" width="16.28515625" style="19" customWidth="1"/>
    <col min="15884" max="15884" width="7" style="19" customWidth="1"/>
    <col min="15885" max="15885" width="14.28515625" style="19" customWidth="1"/>
    <col min="15886" max="15886" width="9.42578125" style="19" customWidth="1"/>
    <col min="15887" max="15887" width="6.7109375" style="19" customWidth="1"/>
    <col min="15888" max="15888" width="10.85546875" style="19" customWidth="1"/>
    <col min="15889" max="15889" width="15.85546875" style="19" customWidth="1"/>
    <col min="15890" max="16129" width="11.42578125" style="19"/>
    <col min="16130" max="16130" width="22.140625" style="19" customWidth="1"/>
    <col min="16131" max="16138" width="15.7109375" style="19" customWidth="1"/>
    <col min="16139" max="16139" width="16.28515625" style="19" customWidth="1"/>
    <col min="16140" max="16140" width="7" style="19" customWidth="1"/>
    <col min="16141" max="16141" width="14.28515625" style="19" customWidth="1"/>
    <col min="16142" max="16142" width="9.42578125" style="19" customWidth="1"/>
    <col min="16143" max="16143" width="6.7109375" style="19" customWidth="1"/>
    <col min="16144" max="16144" width="10.85546875" style="19" customWidth="1"/>
    <col min="16145" max="16145" width="15.85546875" style="19" customWidth="1"/>
    <col min="16146" max="16384" width="11.42578125" style="19"/>
  </cols>
  <sheetData>
    <row r="1" spans="1:20" ht="23.25">
      <c r="A1" s="2202">
        <v>23</v>
      </c>
    </row>
    <row r="2" spans="1:20" ht="12.75" customHeight="1"/>
    <row r="3" spans="1:20" ht="13.5" customHeight="1">
      <c r="A3" s="2605" t="s">
        <v>1403</v>
      </c>
      <c r="B3" s="2605"/>
      <c r="C3" s="2605"/>
      <c r="D3" s="2605"/>
      <c r="E3" s="2605"/>
      <c r="F3" s="2605"/>
      <c r="G3" s="2605"/>
      <c r="H3" s="2605"/>
      <c r="I3" s="2605"/>
      <c r="J3" s="2605"/>
      <c r="K3" s="2602"/>
      <c r="L3" s="2602"/>
      <c r="M3" s="2606"/>
    </row>
    <row r="4" spans="1:20" ht="3.75" customHeight="1" thickBot="1">
      <c r="B4" s="365"/>
      <c r="C4" s="2230"/>
      <c r="D4" s="365"/>
      <c r="E4" s="365"/>
      <c r="F4" s="365"/>
      <c r="G4" s="365"/>
      <c r="S4" s="415"/>
    </row>
    <row r="5" spans="1:20" ht="15.75" customHeight="1" thickTop="1">
      <c r="A5" s="714" t="s">
        <v>180</v>
      </c>
      <c r="B5" s="2609">
        <v>2010</v>
      </c>
      <c r="C5" s="2607"/>
      <c r="D5" s="2608"/>
      <c r="E5" s="2609">
        <v>2011</v>
      </c>
      <c r="F5" s="2607"/>
      <c r="G5" s="2608"/>
      <c r="H5" s="2609">
        <v>2012</v>
      </c>
      <c r="I5" s="2607"/>
      <c r="J5" s="2608"/>
      <c r="K5" s="2607">
        <v>2013</v>
      </c>
      <c r="L5" s="2607"/>
      <c r="M5" s="2608"/>
      <c r="N5" s="2607">
        <v>2014</v>
      </c>
      <c r="O5" s="2607"/>
      <c r="P5" s="2608"/>
    </row>
    <row r="6" spans="1:20" ht="15" thickBot="1">
      <c r="A6" s="715" t="s">
        <v>225</v>
      </c>
      <c r="B6" s="396" t="s">
        <v>694</v>
      </c>
      <c r="C6" s="366" t="s">
        <v>251</v>
      </c>
      <c r="D6" s="367" t="s">
        <v>695</v>
      </c>
      <c r="E6" s="1062" t="s">
        <v>694</v>
      </c>
      <c r="F6" s="1063" t="s">
        <v>251</v>
      </c>
      <c r="G6" s="481" t="s">
        <v>695</v>
      </c>
      <c r="H6" s="1066" t="s">
        <v>694</v>
      </c>
      <c r="I6" s="1063" t="s">
        <v>251</v>
      </c>
      <c r="J6" s="481" t="s">
        <v>695</v>
      </c>
      <c r="K6" s="1066" t="s">
        <v>694</v>
      </c>
      <c r="L6" s="1063" t="s">
        <v>251</v>
      </c>
      <c r="M6" s="481" t="s">
        <v>695</v>
      </c>
      <c r="N6" s="1066" t="s">
        <v>694</v>
      </c>
      <c r="O6" s="1063" t="s">
        <v>251</v>
      </c>
      <c r="P6" s="481" t="s">
        <v>695</v>
      </c>
      <c r="Q6" s="479"/>
      <c r="S6" s="415"/>
    </row>
    <row r="7" spans="1:20" ht="16.5" thickTop="1">
      <c r="A7" s="2025" t="s">
        <v>158</v>
      </c>
      <c r="B7" s="1070">
        <v>139851</v>
      </c>
      <c r="C7" s="1071">
        <v>58.3</v>
      </c>
      <c r="D7" s="1072" t="s">
        <v>696</v>
      </c>
      <c r="E7" s="1070">
        <v>235861</v>
      </c>
      <c r="F7" s="1073" t="s">
        <v>697</v>
      </c>
      <c r="G7" s="1072" t="s">
        <v>698</v>
      </c>
      <c r="H7" s="1074">
        <v>245390</v>
      </c>
      <c r="I7" s="1075">
        <v>65.7</v>
      </c>
      <c r="J7" s="1072" t="s">
        <v>281</v>
      </c>
      <c r="K7" s="1074">
        <v>219743</v>
      </c>
      <c r="L7" s="1961">
        <v>63</v>
      </c>
      <c r="M7" s="1962" t="s">
        <v>1283</v>
      </c>
      <c r="N7" s="1074">
        <v>216917</v>
      </c>
      <c r="O7" s="1961">
        <v>64.3</v>
      </c>
      <c r="P7" s="1962" t="s">
        <v>533</v>
      </c>
      <c r="Q7" s="414"/>
      <c r="R7" s="414"/>
      <c r="S7" s="414"/>
    </row>
    <row r="8" spans="1:20" ht="15.75">
      <c r="A8" s="2026" t="s">
        <v>159</v>
      </c>
      <c r="B8" s="1080">
        <v>6289</v>
      </c>
      <c r="C8" s="1081">
        <v>2.6</v>
      </c>
      <c r="D8" s="1082" t="s">
        <v>699</v>
      </c>
      <c r="E8" s="1080">
        <v>6439</v>
      </c>
      <c r="F8" s="432" t="s">
        <v>403</v>
      </c>
      <c r="G8" s="1082" t="s">
        <v>700</v>
      </c>
      <c r="H8" s="1083">
        <v>5939</v>
      </c>
      <c r="I8" s="1084">
        <v>1.6</v>
      </c>
      <c r="J8" s="1082" t="s">
        <v>701</v>
      </c>
      <c r="K8" s="1083">
        <v>5776</v>
      </c>
      <c r="L8" s="1963">
        <v>1.7</v>
      </c>
      <c r="M8" s="1964" t="s">
        <v>1284</v>
      </c>
      <c r="N8" s="1083">
        <v>5964</v>
      </c>
      <c r="O8" s="1963">
        <v>1.8</v>
      </c>
      <c r="P8" s="1964" t="s">
        <v>1380</v>
      </c>
      <c r="Q8" s="414"/>
      <c r="R8" s="414"/>
      <c r="S8" s="414"/>
    </row>
    <row r="9" spans="1:20" ht="15.75">
      <c r="A9" s="2026" t="s">
        <v>156</v>
      </c>
      <c r="B9" s="1085">
        <v>42736</v>
      </c>
      <c r="C9" s="1086">
        <v>17.899999999999999</v>
      </c>
      <c r="D9" s="482" t="s">
        <v>702</v>
      </c>
      <c r="E9" s="1085">
        <v>55700</v>
      </c>
      <c r="F9" s="1087" t="s">
        <v>703</v>
      </c>
      <c r="G9" s="482" t="s">
        <v>704</v>
      </c>
      <c r="H9" s="1088">
        <v>58858</v>
      </c>
      <c r="I9" s="1089">
        <v>15.8</v>
      </c>
      <c r="J9" s="482" t="s">
        <v>705</v>
      </c>
      <c r="K9" s="1088">
        <v>57898</v>
      </c>
      <c r="L9" s="1965">
        <v>16.600000000000001</v>
      </c>
      <c r="M9" s="1966" t="s">
        <v>855</v>
      </c>
      <c r="N9" s="1088">
        <v>57318</v>
      </c>
      <c r="O9" s="1965">
        <v>17</v>
      </c>
      <c r="P9" s="1966" t="s">
        <v>722</v>
      </c>
      <c r="Q9" s="414"/>
      <c r="R9" s="414"/>
      <c r="S9" s="414"/>
    </row>
    <row r="10" spans="1:20" ht="15.75">
      <c r="A10" s="2026" t="s">
        <v>157</v>
      </c>
      <c r="B10" s="1080">
        <v>9882</v>
      </c>
      <c r="C10" s="1081">
        <v>4.0999999999999996</v>
      </c>
      <c r="D10" s="1082" t="s">
        <v>706</v>
      </c>
      <c r="E10" s="1080">
        <v>10492</v>
      </c>
      <c r="F10" s="432" t="s">
        <v>707</v>
      </c>
      <c r="G10" s="1082" t="s">
        <v>708</v>
      </c>
      <c r="H10" s="1083">
        <v>11121</v>
      </c>
      <c r="I10" s="1084">
        <v>3</v>
      </c>
      <c r="J10" s="1082" t="s">
        <v>709</v>
      </c>
      <c r="K10" s="1083">
        <v>11060</v>
      </c>
      <c r="L10" s="1963">
        <v>3.2</v>
      </c>
      <c r="M10" s="1964" t="s">
        <v>1285</v>
      </c>
      <c r="N10" s="2329"/>
      <c r="O10" s="1963"/>
      <c r="P10" s="1964"/>
      <c r="Q10" s="414"/>
      <c r="R10" s="414"/>
      <c r="S10" s="414"/>
    </row>
    <row r="11" spans="1:20" ht="15.75">
      <c r="A11" s="2026" t="s">
        <v>192</v>
      </c>
      <c r="B11" s="1085">
        <v>7366</v>
      </c>
      <c r="C11" s="1086">
        <v>3.1</v>
      </c>
      <c r="D11" s="482" t="s">
        <v>710</v>
      </c>
      <c r="E11" s="1085">
        <v>7366</v>
      </c>
      <c r="F11" s="1087" t="s">
        <v>711</v>
      </c>
      <c r="G11" s="482" t="s">
        <v>212</v>
      </c>
      <c r="H11" s="1088">
        <v>7666</v>
      </c>
      <c r="I11" s="1089">
        <v>2.1</v>
      </c>
      <c r="J11" s="482" t="s">
        <v>281</v>
      </c>
      <c r="K11" s="1088">
        <v>7876</v>
      </c>
      <c r="L11" s="1965">
        <v>2.2999999999999998</v>
      </c>
      <c r="M11" s="1966" t="s">
        <v>856</v>
      </c>
      <c r="N11" s="1088">
        <v>7946</v>
      </c>
      <c r="O11" s="1965">
        <v>2.4</v>
      </c>
      <c r="P11" s="1966" t="s">
        <v>687</v>
      </c>
      <c r="Q11" s="414"/>
      <c r="R11" s="414"/>
      <c r="S11" s="414"/>
    </row>
    <row r="12" spans="1:20" ht="15.75">
      <c r="A12" s="2026" t="s">
        <v>194</v>
      </c>
      <c r="B12" s="1080">
        <v>2942</v>
      </c>
      <c r="C12" s="1081">
        <v>1.2</v>
      </c>
      <c r="D12" s="1082" t="s">
        <v>712</v>
      </c>
      <c r="E12" s="1080">
        <v>2975</v>
      </c>
      <c r="F12" s="432" t="s">
        <v>415</v>
      </c>
      <c r="G12" s="1082" t="s">
        <v>363</v>
      </c>
      <c r="H12" s="1083">
        <v>3008</v>
      </c>
      <c r="I12" s="1084">
        <v>0.8</v>
      </c>
      <c r="J12" s="1082" t="s">
        <v>363</v>
      </c>
      <c r="K12" s="1083">
        <v>3107</v>
      </c>
      <c r="L12" s="1963">
        <v>0.9</v>
      </c>
      <c r="M12" s="1964" t="s">
        <v>299</v>
      </c>
      <c r="N12" s="1083">
        <v>3107</v>
      </c>
      <c r="O12" s="1963">
        <v>0.9</v>
      </c>
      <c r="P12" s="1964" t="s">
        <v>1153</v>
      </c>
      <c r="Q12" s="414"/>
      <c r="R12" s="414"/>
      <c r="S12" s="414"/>
    </row>
    <row r="13" spans="1:20" ht="15.75">
      <c r="A13" s="2026" t="s">
        <v>193</v>
      </c>
      <c r="B13" s="1085">
        <v>6789</v>
      </c>
      <c r="C13" s="1086">
        <v>2.8</v>
      </c>
      <c r="D13" s="482" t="s">
        <v>713</v>
      </c>
      <c r="E13" s="1085">
        <v>6867</v>
      </c>
      <c r="F13" s="1087" t="s">
        <v>270</v>
      </c>
      <c r="G13" s="482" t="s">
        <v>363</v>
      </c>
      <c r="H13" s="1088">
        <v>7089</v>
      </c>
      <c r="I13" s="1089">
        <v>1.9</v>
      </c>
      <c r="J13" s="482" t="s">
        <v>714</v>
      </c>
      <c r="K13" s="1088">
        <v>7089</v>
      </c>
      <c r="L13" s="1965">
        <v>2</v>
      </c>
      <c r="M13" s="1966" t="s">
        <v>1153</v>
      </c>
      <c r="N13" s="1088">
        <v>7563</v>
      </c>
      <c r="O13" s="1965">
        <v>2.2000000000000002</v>
      </c>
      <c r="P13" s="1966" t="s">
        <v>268</v>
      </c>
      <c r="Q13" s="414"/>
      <c r="R13" s="414"/>
      <c r="S13" s="414"/>
    </row>
    <row r="14" spans="1:20" ht="15.75">
      <c r="A14" s="2027" t="s">
        <v>191</v>
      </c>
      <c r="B14" s="1096" t="s">
        <v>212</v>
      </c>
      <c r="C14" s="1095" t="s">
        <v>212</v>
      </c>
      <c r="D14" s="1082" t="s">
        <v>537</v>
      </c>
      <c r="E14" s="1096">
        <v>6140</v>
      </c>
      <c r="F14" s="432" t="s">
        <v>379</v>
      </c>
      <c r="G14" s="1082" t="s">
        <v>212</v>
      </c>
      <c r="H14" s="1097">
        <v>6185</v>
      </c>
      <c r="I14" s="1084" t="s">
        <v>644</v>
      </c>
      <c r="J14" s="1082" t="s">
        <v>715</v>
      </c>
      <c r="K14" s="1097">
        <v>6185</v>
      </c>
      <c r="L14" s="1963">
        <v>1.8</v>
      </c>
      <c r="M14" s="1964" t="s">
        <v>1153</v>
      </c>
      <c r="N14" s="1097">
        <v>6201</v>
      </c>
      <c r="O14" s="1963">
        <v>1.8</v>
      </c>
      <c r="P14" s="1964" t="s">
        <v>862</v>
      </c>
      <c r="Q14" s="414"/>
      <c r="R14" s="414"/>
      <c r="S14" s="414"/>
    </row>
    <row r="15" spans="1:20" ht="16.5" thickBot="1">
      <c r="A15" s="2028" t="s">
        <v>716</v>
      </c>
      <c r="B15" s="1090">
        <v>3846</v>
      </c>
      <c r="C15" s="370">
        <v>1.6</v>
      </c>
      <c r="D15" s="1091" t="s">
        <v>254</v>
      </c>
      <c r="E15" s="1090">
        <v>6750</v>
      </c>
      <c r="F15" s="1092" t="s">
        <v>270</v>
      </c>
      <c r="G15" s="1091" t="s">
        <v>717</v>
      </c>
      <c r="H15" s="1093">
        <v>7042</v>
      </c>
      <c r="I15" s="1094">
        <v>1.9</v>
      </c>
      <c r="J15" s="1091" t="s">
        <v>319</v>
      </c>
      <c r="K15" s="1093">
        <v>7382</v>
      </c>
      <c r="L15" s="1967">
        <v>2.1</v>
      </c>
      <c r="M15" s="1968" t="s">
        <v>254</v>
      </c>
      <c r="N15" s="1093">
        <v>7885</v>
      </c>
      <c r="O15" s="1967">
        <v>2.2999999999999998</v>
      </c>
      <c r="P15" s="1968" t="s">
        <v>616</v>
      </c>
      <c r="Q15" s="414"/>
      <c r="R15" s="414"/>
      <c r="S15" s="414"/>
    </row>
    <row r="16" spans="1:20" ht="17.25" thickTop="1" thickBot="1">
      <c r="A16" s="2029" t="s">
        <v>190</v>
      </c>
      <c r="B16" s="1054">
        <f>SUM(B7:B15)</f>
        <v>219701</v>
      </c>
      <c r="C16" s="1060">
        <v>91.6</v>
      </c>
      <c r="D16" s="483" t="s">
        <v>718</v>
      </c>
      <c r="E16" s="1054">
        <f>SUM(E7:E15)</f>
        <v>338590</v>
      </c>
      <c r="F16" s="368" t="s">
        <v>719</v>
      </c>
      <c r="G16" s="483" t="s">
        <v>720</v>
      </c>
      <c r="H16" s="1067">
        <v>352298</v>
      </c>
      <c r="I16" s="369">
        <v>94.4</v>
      </c>
      <c r="J16" s="483" t="s">
        <v>281</v>
      </c>
      <c r="K16" s="1067">
        <f>SUM(K7:K15)</f>
        <v>326116</v>
      </c>
      <c r="L16" s="1969">
        <f>(K16/K33)*100</f>
        <v>93.537589596353911</v>
      </c>
      <c r="M16" s="1970" t="s">
        <v>1286</v>
      </c>
      <c r="N16" s="1067">
        <f>SUM(N7:N15)</f>
        <v>312901</v>
      </c>
      <c r="O16" s="1969">
        <v>92.8</v>
      </c>
      <c r="P16" s="1970" t="s">
        <v>347</v>
      </c>
      <c r="Q16" s="414"/>
      <c r="R16" s="414"/>
      <c r="S16" s="414"/>
      <c r="T16" s="415"/>
    </row>
    <row r="17" spans="1:21" ht="15.75">
      <c r="A17" s="2030"/>
      <c r="B17" s="1098"/>
      <c r="C17" s="1071"/>
      <c r="D17" s="1072"/>
      <c r="E17" s="1098"/>
      <c r="F17" s="1099"/>
      <c r="G17" s="1072"/>
      <c r="H17" s="1100"/>
      <c r="I17" s="1075"/>
      <c r="J17" s="1072"/>
      <c r="K17" s="1100"/>
      <c r="L17" s="1961"/>
      <c r="M17" s="1962"/>
      <c r="N17" s="1100"/>
      <c r="O17" s="1961"/>
      <c r="P17" s="1962"/>
      <c r="Q17" s="414"/>
      <c r="R17" s="414"/>
      <c r="S17" s="414"/>
      <c r="T17" s="415"/>
    </row>
    <row r="18" spans="1:21" ht="15.75">
      <c r="A18" s="2026" t="s">
        <v>469</v>
      </c>
      <c r="B18" s="1103">
        <v>1030</v>
      </c>
      <c r="C18" s="1081">
        <v>0.4</v>
      </c>
      <c r="D18" s="1082" t="s">
        <v>721</v>
      </c>
      <c r="E18" s="1103">
        <v>1030</v>
      </c>
      <c r="F18" s="432" t="s">
        <v>307</v>
      </c>
      <c r="G18" s="1082" t="s">
        <v>212</v>
      </c>
      <c r="H18" s="1104">
        <v>1020</v>
      </c>
      <c r="I18" s="1084">
        <v>0.3</v>
      </c>
      <c r="J18" s="1082" t="s">
        <v>722</v>
      </c>
      <c r="K18" s="1104">
        <v>1020</v>
      </c>
      <c r="L18" s="1963">
        <v>0.3</v>
      </c>
      <c r="M18" s="1964" t="s">
        <v>1153</v>
      </c>
      <c r="N18" s="1104">
        <v>1020</v>
      </c>
      <c r="O18" s="1963">
        <v>0.3</v>
      </c>
      <c r="P18" s="1964" t="s">
        <v>1398</v>
      </c>
      <c r="Q18" s="414"/>
      <c r="R18" s="414"/>
      <c r="S18" s="414"/>
    </row>
    <row r="19" spans="1:21" ht="15.75">
      <c r="A19" s="2026" t="s">
        <v>199</v>
      </c>
      <c r="B19" s="1105">
        <v>3428</v>
      </c>
      <c r="C19" s="1086">
        <v>1.4</v>
      </c>
      <c r="D19" s="482" t="s">
        <v>681</v>
      </c>
      <c r="E19" s="1105">
        <v>3444</v>
      </c>
      <c r="F19" s="1089">
        <v>1</v>
      </c>
      <c r="G19" s="482" t="s">
        <v>723</v>
      </c>
      <c r="H19" s="1106">
        <v>3781</v>
      </c>
      <c r="I19" s="1089">
        <v>1</v>
      </c>
      <c r="J19" s="482" t="s">
        <v>321</v>
      </c>
      <c r="K19" s="1106">
        <v>4886</v>
      </c>
      <c r="L19" s="1965">
        <v>1.4</v>
      </c>
      <c r="M19" s="1966" t="s">
        <v>1287</v>
      </c>
      <c r="N19" s="1106">
        <v>5163</v>
      </c>
      <c r="O19" s="1965">
        <v>1.5</v>
      </c>
      <c r="P19" s="1966" t="s">
        <v>709</v>
      </c>
      <c r="Q19" s="414"/>
      <c r="R19" s="414"/>
      <c r="S19" s="414"/>
      <c r="T19" s="415"/>
    </row>
    <row r="20" spans="1:21" ht="15.75">
      <c r="A20" s="2026" t="s">
        <v>204</v>
      </c>
      <c r="B20" s="1103">
        <v>355</v>
      </c>
      <c r="C20" s="796">
        <v>0.1</v>
      </c>
      <c r="D20" s="1082" t="s">
        <v>629</v>
      </c>
      <c r="E20" s="1103">
        <v>5205</v>
      </c>
      <c r="F20" s="432" t="s">
        <v>300</v>
      </c>
      <c r="G20" s="1082" t="s">
        <v>212</v>
      </c>
      <c r="H20" s="1104">
        <v>390</v>
      </c>
      <c r="I20" s="1084">
        <v>0.1</v>
      </c>
      <c r="J20" s="1082" t="s">
        <v>212</v>
      </c>
      <c r="K20" s="1104">
        <v>426</v>
      </c>
      <c r="L20" s="1963">
        <v>0.1</v>
      </c>
      <c r="M20" s="1964" t="s">
        <v>1288</v>
      </c>
      <c r="N20" s="1104">
        <v>477</v>
      </c>
      <c r="O20" s="1963">
        <v>0.1</v>
      </c>
      <c r="P20" s="1964" t="s">
        <v>333</v>
      </c>
      <c r="Q20" s="414"/>
      <c r="R20" s="414"/>
      <c r="S20" s="414"/>
      <c r="T20" s="415"/>
    </row>
    <row r="21" spans="1:21" ht="15.75">
      <c r="A21" s="2026" t="s">
        <v>473</v>
      </c>
      <c r="B21" s="1105">
        <v>170</v>
      </c>
      <c r="C21" s="1086">
        <v>0.1</v>
      </c>
      <c r="D21" s="482" t="s">
        <v>313</v>
      </c>
      <c r="E21" s="1105">
        <v>117</v>
      </c>
      <c r="F21" s="1087" t="s">
        <v>212</v>
      </c>
      <c r="G21" s="482" t="s">
        <v>724</v>
      </c>
      <c r="H21" s="1106">
        <v>120</v>
      </c>
      <c r="I21" s="1089" t="s">
        <v>212</v>
      </c>
      <c r="J21" s="482" t="s">
        <v>342</v>
      </c>
      <c r="K21" s="1106">
        <v>124</v>
      </c>
      <c r="L21" s="1965">
        <v>0</v>
      </c>
      <c r="M21" s="1966" t="s">
        <v>299</v>
      </c>
      <c r="N21" s="1106">
        <v>126</v>
      </c>
      <c r="O21" s="1965">
        <v>0</v>
      </c>
      <c r="P21" s="1966" t="s">
        <v>718</v>
      </c>
      <c r="Q21" s="414"/>
      <c r="R21" s="414"/>
      <c r="S21" s="414"/>
      <c r="T21" s="415"/>
    </row>
    <row r="22" spans="1:21" ht="15.75">
      <c r="A22" s="2026" t="s">
        <v>474</v>
      </c>
      <c r="B22" s="1103">
        <v>423</v>
      </c>
      <c r="C22" s="1081">
        <v>0.2</v>
      </c>
      <c r="D22" s="1082" t="s">
        <v>287</v>
      </c>
      <c r="E22" s="1103">
        <v>520</v>
      </c>
      <c r="F22" s="432" t="s">
        <v>340</v>
      </c>
      <c r="G22" s="1082" t="s">
        <v>725</v>
      </c>
      <c r="H22" s="1104">
        <v>530</v>
      </c>
      <c r="I22" s="1084">
        <v>0.2</v>
      </c>
      <c r="J22" s="1082" t="s">
        <v>279</v>
      </c>
      <c r="K22" s="1104">
        <v>530</v>
      </c>
      <c r="L22" s="1963">
        <v>0.2</v>
      </c>
      <c r="M22" s="1964" t="s">
        <v>1153</v>
      </c>
      <c r="N22" s="1104">
        <v>432</v>
      </c>
      <c r="O22" s="1963">
        <v>0.1</v>
      </c>
      <c r="P22" s="1964" t="s">
        <v>1399</v>
      </c>
      <c r="Q22" s="414"/>
      <c r="R22" s="414"/>
      <c r="S22" s="414"/>
    </row>
    <row r="23" spans="1:21" ht="15.75">
      <c r="A23" s="2026" t="s">
        <v>478</v>
      </c>
      <c r="B23" s="1105">
        <v>389</v>
      </c>
      <c r="C23" s="1086">
        <v>0.2</v>
      </c>
      <c r="D23" s="482" t="s">
        <v>685</v>
      </c>
      <c r="E23" s="1105">
        <v>389</v>
      </c>
      <c r="F23" s="1087" t="s">
        <v>340</v>
      </c>
      <c r="G23" s="482" t="s">
        <v>212</v>
      </c>
      <c r="H23" s="1106">
        <v>419</v>
      </c>
      <c r="I23" s="1089">
        <v>0.1</v>
      </c>
      <c r="J23" s="482" t="s">
        <v>726</v>
      </c>
      <c r="K23" s="1106">
        <v>419</v>
      </c>
      <c r="L23" s="1965">
        <v>0.1</v>
      </c>
      <c r="M23" s="1966" t="s">
        <v>1153</v>
      </c>
      <c r="N23" s="2330"/>
      <c r="O23" s="1965"/>
      <c r="P23" s="1966"/>
      <c r="Q23" s="414"/>
      <c r="R23" s="414"/>
      <c r="S23" s="414"/>
      <c r="T23" s="415"/>
    </row>
    <row r="24" spans="1:21" ht="15.75">
      <c r="A24" s="2026" t="s">
        <v>229</v>
      </c>
      <c r="B24" s="1103">
        <v>204</v>
      </c>
      <c r="C24" s="796">
        <v>0.1</v>
      </c>
      <c r="D24" s="1082" t="s">
        <v>727</v>
      </c>
      <c r="E24" s="1103">
        <v>209</v>
      </c>
      <c r="F24" s="432" t="s">
        <v>212</v>
      </c>
      <c r="G24" s="1082" t="s">
        <v>700</v>
      </c>
      <c r="H24" s="1104">
        <v>209</v>
      </c>
      <c r="I24" s="1084">
        <v>0.1</v>
      </c>
      <c r="J24" s="1082" t="s">
        <v>212</v>
      </c>
      <c r="K24" s="1104">
        <v>209</v>
      </c>
      <c r="L24" s="1963">
        <v>0.1</v>
      </c>
      <c r="M24" s="1964" t="s">
        <v>1153</v>
      </c>
      <c r="N24" s="1104"/>
      <c r="O24" s="1963"/>
      <c r="P24" s="1964"/>
      <c r="Q24" s="414"/>
      <c r="R24" s="414"/>
      <c r="S24" s="414"/>
    </row>
    <row r="25" spans="1:21" ht="16.5" thickBot="1">
      <c r="A25" s="2031" t="s">
        <v>728</v>
      </c>
      <c r="B25" s="1101">
        <v>1288</v>
      </c>
      <c r="C25" s="1076">
        <v>0.5</v>
      </c>
      <c r="D25" s="1077" t="s">
        <v>729</v>
      </c>
      <c r="E25" s="1101">
        <v>2469</v>
      </c>
      <c r="F25" s="1078" t="s">
        <v>278</v>
      </c>
      <c r="G25" s="1077" t="s">
        <v>730</v>
      </c>
      <c r="H25" s="1102">
        <v>998</v>
      </c>
      <c r="I25" s="1079">
        <v>0.3</v>
      </c>
      <c r="J25" s="1077" t="s">
        <v>731</v>
      </c>
      <c r="K25" s="1102">
        <v>1434</v>
      </c>
      <c r="L25" s="1971">
        <v>0.4</v>
      </c>
      <c r="M25" s="1972" t="s">
        <v>1289</v>
      </c>
      <c r="N25" s="1102">
        <v>1528</v>
      </c>
      <c r="O25" s="1971">
        <v>0.5</v>
      </c>
      <c r="P25" s="1972" t="s">
        <v>1400</v>
      </c>
      <c r="Q25" s="414"/>
      <c r="R25" s="414"/>
      <c r="S25" s="414"/>
      <c r="T25" s="415"/>
    </row>
    <row r="26" spans="1:21" ht="17.25" thickTop="1" thickBot="1">
      <c r="A26" s="2032" t="s">
        <v>732</v>
      </c>
      <c r="B26" s="1055">
        <f>SUM(B18:B25)</f>
        <v>7287</v>
      </c>
      <c r="C26" s="1059">
        <f>SUM(C18:C25)</f>
        <v>3.0000000000000004</v>
      </c>
      <c r="D26" s="1057" t="s">
        <v>733</v>
      </c>
      <c r="E26" s="1055">
        <f>SUM(E18:E25)</f>
        <v>13383</v>
      </c>
      <c r="F26" s="1064" t="s">
        <v>734</v>
      </c>
      <c r="G26" s="1057" t="s">
        <v>735</v>
      </c>
      <c r="H26" s="1068">
        <f>SUM(H18:H25)</f>
        <v>7467</v>
      </c>
      <c r="I26" s="1065">
        <v>2</v>
      </c>
      <c r="J26" s="1057" t="s">
        <v>736</v>
      </c>
      <c r="K26" s="1068">
        <f>SUM(K18:K25)</f>
        <v>9048</v>
      </c>
      <c r="L26" s="1973">
        <v>2.6</v>
      </c>
      <c r="M26" s="1974" t="s">
        <v>285</v>
      </c>
      <c r="N26" s="1068">
        <f>SUM(N18:N25)</f>
        <v>8746</v>
      </c>
      <c r="O26" s="1973">
        <v>2.6</v>
      </c>
      <c r="P26" s="1974" t="s">
        <v>517</v>
      </c>
      <c r="Q26" s="414"/>
      <c r="R26" s="414"/>
      <c r="S26" s="414"/>
      <c r="T26" s="415"/>
      <c r="U26" s="415"/>
    </row>
    <row r="27" spans="1:21" ht="20.25" thickTop="1" thickBot="1">
      <c r="A27" s="2032" t="s">
        <v>737</v>
      </c>
      <c r="B27" s="1107">
        <v>38</v>
      </c>
      <c r="C27" s="1108" t="s">
        <v>212</v>
      </c>
      <c r="D27" s="1109" t="s">
        <v>321</v>
      </c>
      <c r="E27" s="1107">
        <v>27</v>
      </c>
      <c r="F27" s="1110" t="s">
        <v>212</v>
      </c>
      <c r="G27" s="1109" t="s">
        <v>738</v>
      </c>
      <c r="H27" s="1111">
        <v>32</v>
      </c>
      <c r="I27" s="1112" t="s">
        <v>212</v>
      </c>
      <c r="J27" s="1109" t="s">
        <v>739</v>
      </c>
      <c r="K27" s="1602">
        <v>36</v>
      </c>
      <c r="L27" s="1975">
        <v>0</v>
      </c>
      <c r="M27" s="1976" t="s">
        <v>1290</v>
      </c>
      <c r="N27" s="1602">
        <v>39</v>
      </c>
      <c r="O27" s="1975">
        <v>0</v>
      </c>
      <c r="P27" s="1976" t="s">
        <v>629</v>
      </c>
      <c r="Q27" s="414"/>
      <c r="R27" s="414"/>
      <c r="S27" s="414"/>
    </row>
    <row r="28" spans="1:21" ht="19.5" thickBot="1">
      <c r="A28" s="2032" t="s">
        <v>740</v>
      </c>
      <c r="B28" s="1103">
        <v>109</v>
      </c>
      <c r="C28" s="1113" t="s">
        <v>212</v>
      </c>
      <c r="D28" s="1082" t="s">
        <v>741</v>
      </c>
      <c r="E28" s="1103">
        <v>120</v>
      </c>
      <c r="F28" s="432" t="s">
        <v>212</v>
      </c>
      <c r="G28" s="1082" t="s">
        <v>359</v>
      </c>
      <c r="H28" s="1104">
        <v>129</v>
      </c>
      <c r="I28" s="1084" t="s">
        <v>212</v>
      </c>
      <c r="J28" s="1082" t="s">
        <v>295</v>
      </c>
      <c r="K28" s="1603">
        <v>220</v>
      </c>
      <c r="L28" s="1963">
        <v>0.1</v>
      </c>
      <c r="M28" s="1964" t="s">
        <v>1291</v>
      </c>
      <c r="N28" s="1603">
        <v>213</v>
      </c>
      <c r="O28" s="1963">
        <v>0.1</v>
      </c>
      <c r="P28" s="1964" t="s">
        <v>327</v>
      </c>
      <c r="Q28" s="414"/>
      <c r="R28" s="414"/>
      <c r="S28" s="414"/>
      <c r="T28" s="415"/>
    </row>
    <row r="29" spans="1:21" ht="15.75">
      <c r="A29" s="2030" t="s">
        <v>219</v>
      </c>
      <c r="B29" s="1105">
        <v>7054</v>
      </c>
      <c r="C29" s="1086">
        <v>2.9</v>
      </c>
      <c r="D29" s="482" t="s">
        <v>742</v>
      </c>
      <c r="E29" s="1105">
        <v>6304</v>
      </c>
      <c r="F29" s="1087" t="s">
        <v>403</v>
      </c>
      <c r="G29" s="482" t="s">
        <v>743</v>
      </c>
      <c r="H29" s="1106">
        <v>7386</v>
      </c>
      <c r="I29" s="1089">
        <v>2</v>
      </c>
      <c r="J29" s="482" t="s">
        <v>744</v>
      </c>
      <c r="K29" s="1604">
        <v>7386</v>
      </c>
      <c r="L29" s="1965">
        <v>2.1</v>
      </c>
      <c r="M29" s="1966" t="s">
        <v>1153</v>
      </c>
      <c r="N29" s="1604">
        <v>7900</v>
      </c>
      <c r="O29" s="1965">
        <v>2.2999999999999998</v>
      </c>
      <c r="P29" s="1966" t="s">
        <v>295</v>
      </c>
      <c r="Q29" s="414"/>
      <c r="R29" s="414"/>
      <c r="S29" s="414"/>
    </row>
    <row r="30" spans="1:21" ht="15.75">
      <c r="A30" s="2026" t="s">
        <v>218</v>
      </c>
      <c r="B30" s="1103">
        <v>5692</v>
      </c>
      <c r="C30" s="1081">
        <v>2.5</v>
      </c>
      <c r="D30" s="1082" t="s">
        <v>294</v>
      </c>
      <c r="E30" s="1103" t="s">
        <v>212</v>
      </c>
      <c r="F30" s="434"/>
      <c r="G30" s="1082" t="s">
        <v>212</v>
      </c>
      <c r="H30" s="1104">
        <v>5770</v>
      </c>
      <c r="I30" s="1084">
        <v>1.5</v>
      </c>
      <c r="J30" s="1082" t="s">
        <v>212</v>
      </c>
      <c r="K30" s="1603">
        <v>5770</v>
      </c>
      <c r="L30" s="1963">
        <v>1.7</v>
      </c>
      <c r="M30" s="1964" t="s">
        <v>1153</v>
      </c>
      <c r="N30" s="1603">
        <v>7500</v>
      </c>
      <c r="O30" s="1963">
        <v>2.2000000000000002</v>
      </c>
      <c r="P30" s="1964" t="s">
        <v>1401</v>
      </c>
      <c r="Q30" s="414"/>
      <c r="R30" s="414"/>
      <c r="S30" s="414"/>
      <c r="T30" s="415"/>
    </row>
    <row r="31" spans="1:21" ht="16.5" thickBot="1">
      <c r="A31" s="2031" t="s">
        <v>196</v>
      </c>
      <c r="B31" s="1103">
        <v>12</v>
      </c>
      <c r="C31" s="1081" t="s">
        <v>212</v>
      </c>
      <c r="D31" s="1082" t="s">
        <v>358</v>
      </c>
      <c r="E31" s="1103" t="s">
        <v>212</v>
      </c>
      <c r="F31" s="434"/>
      <c r="G31" s="1082" t="s">
        <v>212</v>
      </c>
      <c r="H31" s="1104" t="s">
        <v>212</v>
      </c>
      <c r="I31" s="1084" t="s">
        <v>212</v>
      </c>
      <c r="J31" s="1082" t="s">
        <v>212</v>
      </c>
      <c r="K31" s="1603"/>
      <c r="L31" s="1963">
        <v>0</v>
      </c>
      <c r="M31" s="1964" t="s">
        <v>1153</v>
      </c>
      <c r="N31" s="1603"/>
      <c r="O31" s="1963">
        <v>0</v>
      </c>
      <c r="P31" s="1964"/>
      <c r="Q31" s="414"/>
      <c r="R31" s="414"/>
      <c r="S31" s="414"/>
    </row>
    <row r="32" spans="1:21" ht="16.5" thickBot="1">
      <c r="A32" s="2029" t="s">
        <v>745</v>
      </c>
      <c r="B32" s="1101">
        <v>12876</v>
      </c>
      <c r="C32" s="1076">
        <v>5.4</v>
      </c>
      <c r="D32" s="1077" t="s">
        <v>629</v>
      </c>
      <c r="E32" s="1101">
        <v>6422</v>
      </c>
      <c r="F32" s="1078" t="s">
        <v>403</v>
      </c>
      <c r="G32" s="1077" t="s">
        <v>212</v>
      </c>
      <c r="H32" s="1102">
        <v>13274</v>
      </c>
      <c r="I32" s="1079">
        <v>3.6</v>
      </c>
      <c r="J32" s="1077" t="s">
        <v>746</v>
      </c>
      <c r="K32" s="1605">
        <v>71</v>
      </c>
      <c r="L32" s="1971">
        <v>0</v>
      </c>
      <c r="M32" s="1972" t="s">
        <v>1154</v>
      </c>
      <c r="N32" s="1605">
        <v>3</v>
      </c>
      <c r="O32" s="1971">
        <v>0</v>
      </c>
      <c r="P32" s="1972" t="s">
        <v>1402</v>
      </c>
      <c r="Q32" s="414"/>
      <c r="R32" s="414"/>
      <c r="S32" s="414"/>
      <c r="T32" s="415"/>
    </row>
    <row r="33" spans="1:20" ht="19.5" customHeight="1" thickTop="1" thickBot="1">
      <c r="A33" s="2033" t="s">
        <v>450</v>
      </c>
      <c r="B33" s="1056">
        <v>240011</v>
      </c>
      <c r="C33" s="1061">
        <v>100</v>
      </c>
      <c r="D33" s="1058" t="s">
        <v>646</v>
      </c>
      <c r="E33" s="1056">
        <v>358542</v>
      </c>
      <c r="F33" s="1061">
        <v>100</v>
      </c>
      <c r="G33" s="1058" t="s">
        <v>747</v>
      </c>
      <c r="H33" s="1069">
        <v>373200</v>
      </c>
      <c r="I33" s="1726">
        <v>100</v>
      </c>
      <c r="J33" s="1727" t="s">
        <v>281</v>
      </c>
      <c r="K33" s="1728">
        <f>SUM(K27:K32)+K26+K16</f>
        <v>348647</v>
      </c>
      <c r="L33" s="1977">
        <v>100</v>
      </c>
      <c r="M33" s="1978" t="s">
        <v>1292</v>
      </c>
      <c r="N33" s="1728">
        <f>SUM(N27:N32)+N26+N16</f>
        <v>337302</v>
      </c>
      <c r="O33" s="1977">
        <v>100</v>
      </c>
      <c r="P33" s="1978" t="s">
        <v>517</v>
      </c>
      <c r="Q33" s="414"/>
      <c r="R33" s="414"/>
      <c r="S33" s="414"/>
      <c r="T33" s="415"/>
    </row>
    <row r="34" spans="1:20" ht="6" customHeight="1" thickTop="1">
      <c r="A34" s="371"/>
      <c r="B34" s="372"/>
      <c r="C34" s="372"/>
      <c r="D34" s="373"/>
      <c r="E34" s="372"/>
      <c r="F34" s="373"/>
      <c r="G34" s="374"/>
      <c r="L34" s="87"/>
    </row>
    <row r="35" spans="1:20">
      <c r="A35" s="375" t="s">
        <v>748</v>
      </c>
    </row>
    <row r="36" spans="1:20" ht="12.75" customHeight="1">
      <c r="A36" s="28" t="s">
        <v>749</v>
      </c>
      <c r="G36" s="2331" t="s">
        <v>750</v>
      </c>
      <c r="H36" s="2332"/>
      <c r="I36" s="2332"/>
      <c r="J36" s="2332"/>
      <c r="K36" s="2332"/>
      <c r="L36" s="2332"/>
    </row>
    <row r="37" spans="1:20">
      <c r="O37" s="414"/>
    </row>
    <row r="38" spans="1:20">
      <c r="J38" s="1290"/>
      <c r="L38" s="414"/>
      <c r="M38" s="307"/>
      <c r="N38" s="414"/>
    </row>
    <row r="39" spans="1:20">
      <c r="J39" s="414"/>
      <c r="L39" s="415"/>
      <c r="N39" s="1954"/>
      <c r="O39" s="415"/>
      <c r="P39" s="46"/>
    </row>
    <row r="40" spans="1:20">
      <c r="G40" s="415"/>
      <c r="I40" s="415"/>
      <c r="M40" s="1286"/>
      <c r="N40" s="414"/>
      <c r="P40" s="414"/>
    </row>
    <row r="41" spans="1:20">
      <c r="L41" s="414"/>
    </row>
    <row r="42" spans="1:20">
      <c r="G42" s="415"/>
      <c r="I42" s="415"/>
      <c r="M42" s="415"/>
    </row>
    <row r="44" spans="1:20">
      <c r="G44" s="415"/>
      <c r="I44" s="415"/>
      <c r="N44" s="415"/>
    </row>
  </sheetData>
  <mergeCells count="6">
    <mergeCell ref="A3:M3"/>
    <mergeCell ref="N5:P5"/>
    <mergeCell ref="B5:D5"/>
    <mergeCell ref="E5:G5"/>
    <mergeCell ref="H5:J5"/>
    <mergeCell ref="K5:M5"/>
  </mergeCells>
  <phoneticPr fontId="128" type="noConversion"/>
  <printOptions horizontalCentered="1" verticalCentered="1"/>
  <pageMargins left="0" right="0" top="0.15748031496062992" bottom="1.24" header="0.15748031496062992" footer="1.23"/>
  <pageSetup paperSize="9" scale="88" orientation="landscape" horizontalDpi="360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U80"/>
  <sheetViews>
    <sheetView view="pageLayout" topLeftCell="G1" workbookViewId="0">
      <selection activeCell="H13" sqref="H13"/>
    </sheetView>
  </sheetViews>
  <sheetFormatPr baseColWidth="10" defaultColWidth="11.42578125" defaultRowHeight="12.75"/>
  <cols>
    <col min="1" max="1" width="3.42578125" style="19" hidden="1" customWidth="1"/>
    <col min="2" max="2" width="6.7109375" style="19" hidden="1" customWidth="1"/>
    <col min="3" max="3" width="9.140625" style="19" hidden="1" customWidth="1"/>
    <col min="4" max="4" width="2.42578125" style="19" hidden="1" customWidth="1"/>
    <col min="5" max="5" width="6.28515625" style="19" hidden="1" customWidth="1"/>
    <col min="6" max="6" width="3.42578125" style="19" hidden="1" customWidth="1"/>
    <col min="7" max="7" width="1.42578125" style="19" customWidth="1"/>
    <col min="8" max="8" width="35" style="19" customWidth="1"/>
    <col min="9" max="18" width="13.140625" style="19" customWidth="1"/>
    <col min="19" max="247" width="11.42578125" style="19"/>
    <col min="248" max="248" width="34.85546875" style="19" customWidth="1"/>
    <col min="249" max="249" width="9.28515625" style="19" customWidth="1"/>
    <col min="250" max="250" width="5.7109375" style="19" customWidth="1"/>
    <col min="251" max="251" width="10" style="19" customWidth="1"/>
    <col min="252" max="252" width="9.42578125" style="19" customWidth="1"/>
    <col min="253" max="253" width="5.85546875" style="19" customWidth="1"/>
    <col min="254" max="254" width="10.28515625" style="19" customWidth="1"/>
    <col min="255" max="255" width="8.7109375" style="19" customWidth="1"/>
    <col min="256" max="256" width="5.7109375" style="19" customWidth="1"/>
    <col min="257" max="257" width="11" style="19" customWidth="1"/>
    <col min="258" max="258" width="8.42578125" style="19" customWidth="1"/>
    <col min="259" max="259" width="5.85546875" style="19" customWidth="1"/>
    <col min="260" max="260" width="10.140625" style="19" customWidth="1"/>
    <col min="261" max="261" width="8.28515625" style="19" customWidth="1"/>
    <col min="262" max="262" width="6.28515625" style="19" customWidth="1"/>
    <col min="263" max="263" width="10.140625" style="19" customWidth="1"/>
    <col min="264" max="264" width="7.85546875" style="19" customWidth="1"/>
    <col min="265" max="265" width="10.28515625" style="19" customWidth="1"/>
    <col min="266" max="266" width="10.140625" style="19" customWidth="1"/>
    <col min="267" max="267" width="35.28515625" style="19" customWidth="1"/>
    <col min="268" max="268" width="15.42578125" style="19" customWidth="1"/>
    <col min="269" max="269" width="41.42578125" style="19" customWidth="1"/>
    <col min="270" max="503" width="11.42578125" style="19"/>
    <col min="504" max="504" width="34.85546875" style="19" customWidth="1"/>
    <col min="505" max="505" width="9.28515625" style="19" customWidth="1"/>
    <col min="506" max="506" width="5.7109375" style="19" customWidth="1"/>
    <col min="507" max="507" width="10" style="19" customWidth="1"/>
    <col min="508" max="508" width="9.42578125" style="19" customWidth="1"/>
    <col min="509" max="509" width="5.85546875" style="19" customWidth="1"/>
    <col min="510" max="510" width="10.28515625" style="19" customWidth="1"/>
    <col min="511" max="511" width="8.7109375" style="19" customWidth="1"/>
    <col min="512" max="512" width="5.7109375" style="19" customWidth="1"/>
    <col min="513" max="513" width="11" style="19" customWidth="1"/>
    <col min="514" max="514" width="8.42578125" style="19" customWidth="1"/>
    <col min="515" max="515" width="5.85546875" style="19" customWidth="1"/>
    <col min="516" max="516" width="10.140625" style="19" customWidth="1"/>
    <col min="517" max="517" width="8.28515625" style="19" customWidth="1"/>
    <col min="518" max="518" width="6.28515625" style="19" customWidth="1"/>
    <col min="519" max="519" width="10.140625" style="19" customWidth="1"/>
    <col min="520" max="520" width="7.85546875" style="19" customWidth="1"/>
    <col min="521" max="521" width="10.28515625" style="19" customWidth="1"/>
    <col min="522" max="522" width="10.140625" style="19" customWidth="1"/>
    <col min="523" max="523" width="35.28515625" style="19" customWidth="1"/>
    <col min="524" max="524" width="15.42578125" style="19" customWidth="1"/>
    <col min="525" max="525" width="41.42578125" style="19" customWidth="1"/>
    <col min="526" max="759" width="11.42578125" style="19"/>
    <col min="760" max="760" width="34.85546875" style="19" customWidth="1"/>
    <col min="761" max="761" width="9.28515625" style="19" customWidth="1"/>
    <col min="762" max="762" width="5.7109375" style="19" customWidth="1"/>
    <col min="763" max="763" width="10" style="19" customWidth="1"/>
    <col min="764" max="764" width="9.42578125" style="19" customWidth="1"/>
    <col min="765" max="765" width="5.85546875" style="19" customWidth="1"/>
    <col min="766" max="766" width="10.28515625" style="19" customWidth="1"/>
    <col min="767" max="767" width="8.7109375" style="19" customWidth="1"/>
    <col min="768" max="768" width="5.7109375" style="19" customWidth="1"/>
    <col min="769" max="769" width="11" style="19" customWidth="1"/>
    <col min="770" max="770" width="8.42578125" style="19" customWidth="1"/>
    <col min="771" max="771" width="5.85546875" style="19" customWidth="1"/>
    <col min="772" max="772" width="10.140625" style="19" customWidth="1"/>
    <col min="773" max="773" width="8.28515625" style="19" customWidth="1"/>
    <col min="774" max="774" width="6.28515625" style="19" customWidth="1"/>
    <col min="775" max="775" width="10.140625" style="19" customWidth="1"/>
    <col min="776" max="776" width="7.85546875" style="19" customWidth="1"/>
    <col min="777" max="777" width="10.28515625" style="19" customWidth="1"/>
    <col min="778" max="778" width="10.140625" style="19" customWidth="1"/>
    <col min="779" max="779" width="35.28515625" style="19" customWidth="1"/>
    <col min="780" max="780" width="15.42578125" style="19" customWidth="1"/>
    <col min="781" max="781" width="41.42578125" style="19" customWidth="1"/>
    <col min="782" max="1015" width="11.42578125" style="19"/>
    <col min="1016" max="1016" width="34.85546875" style="19" customWidth="1"/>
    <col min="1017" max="1017" width="9.28515625" style="19" customWidth="1"/>
    <col min="1018" max="1018" width="5.7109375" style="19" customWidth="1"/>
    <col min="1019" max="1019" width="10" style="19" customWidth="1"/>
    <col min="1020" max="1020" width="9.42578125" style="19" customWidth="1"/>
    <col min="1021" max="1021" width="5.85546875" style="19" customWidth="1"/>
    <col min="1022" max="1022" width="10.28515625" style="19" customWidth="1"/>
    <col min="1023" max="1023" width="8.7109375" style="19" customWidth="1"/>
    <col min="1024" max="1024" width="5.7109375" style="19" customWidth="1"/>
    <col min="1025" max="1025" width="11" style="19" customWidth="1"/>
    <col min="1026" max="1026" width="8.42578125" style="19" customWidth="1"/>
    <col min="1027" max="1027" width="5.85546875" style="19" customWidth="1"/>
    <col min="1028" max="1028" width="10.140625" style="19" customWidth="1"/>
    <col min="1029" max="1029" width="8.28515625" style="19" customWidth="1"/>
    <col min="1030" max="1030" width="6.28515625" style="19" customWidth="1"/>
    <col min="1031" max="1031" width="10.140625" style="19" customWidth="1"/>
    <col min="1032" max="1032" width="7.85546875" style="19" customWidth="1"/>
    <col min="1033" max="1033" width="10.28515625" style="19" customWidth="1"/>
    <col min="1034" max="1034" width="10.140625" style="19" customWidth="1"/>
    <col min="1035" max="1035" width="35.28515625" style="19" customWidth="1"/>
    <col min="1036" max="1036" width="15.42578125" style="19" customWidth="1"/>
    <col min="1037" max="1037" width="41.42578125" style="19" customWidth="1"/>
    <col min="1038" max="1271" width="11.42578125" style="19"/>
    <col min="1272" max="1272" width="34.85546875" style="19" customWidth="1"/>
    <col min="1273" max="1273" width="9.28515625" style="19" customWidth="1"/>
    <col min="1274" max="1274" width="5.7109375" style="19" customWidth="1"/>
    <col min="1275" max="1275" width="10" style="19" customWidth="1"/>
    <col min="1276" max="1276" width="9.42578125" style="19" customWidth="1"/>
    <col min="1277" max="1277" width="5.85546875" style="19" customWidth="1"/>
    <col min="1278" max="1278" width="10.28515625" style="19" customWidth="1"/>
    <col min="1279" max="1279" width="8.7109375" style="19" customWidth="1"/>
    <col min="1280" max="1280" width="5.7109375" style="19" customWidth="1"/>
    <col min="1281" max="1281" width="11" style="19" customWidth="1"/>
    <col min="1282" max="1282" width="8.42578125" style="19" customWidth="1"/>
    <col min="1283" max="1283" width="5.85546875" style="19" customWidth="1"/>
    <col min="1284" max="1284" width="10.140625" style="19" customWidth="1"/>
    <col min="1285" max="1285" width="8.28515625" style="19" customWidth="1"/>
    <col min="1286" max="1286" width="6.28515625" style="19" customWidth="1"/>
    <col min="1287" max="1287" width="10.140625" style="19" customWidth="1"/>
    <col min="1288" max="1288" width="7.85546875" style="19" customWidth="1"/>
    <col min="1289" max="1289" width="10.28515625" style="19" customWidth="1"/>
    <col min="1290" max="1290" width="10.140625" style="19" customWidth="1"/>
    <col min="1291" max="1291" width="35.28515625" style="19" customWidth="1"/>
    <col min="1292" max="1292" width="15.42578125" style="19" customWidth="1"/>
    <col min="1293" max="1293" width="41.42578125" style="19" customWidth="1"/>
    <col min="1294" max="1527" width="11.42578125" style="19"/>
    <col min="1528" max="1528" width="34.85546875" style="19" customWidth="1"/>
    <col min="1529" max="1529" width="9.28515625" style="19" customWidth="1"/>
    <col min="1530" max="1530" width="5.7109375" style="19" customWidth="1"/>
    <col min="1531" max="1531" width="10" style="19" customWidth="1"/>
    <col min="1532" max="1532" width="9.42578125" style="19" customWidth="1"/>
    <col min="1533" max="1533" width="5.85546875" style="19" customWidth="1"/>
    <col min="1534" max="1534" width="10.28515625" style="19" customWidth="1"/>
    <col min="1535" max="1535" width="8.7109375" style="19" customWidth="1"/>
    <col min="1536" max="1536" width="5.7109375" style="19" customWidth="1"/>
    <col min="1537" max="1537" width="11" style="19" customWidth="1"/>
    <col min="1538" max="1538" width="8.42578125" style="19" customWidth="1"/>
    <col min="1539" max="1539" width="5.85546875" style="19" customWidth="1"/>
    <col min="1540" max="1540" width="10.140625" style="19" customWidth="1"/>
    <col min="1541" max="1541" width="8.28515625" style="19" customWidth="1"/>
    <col min="1542" max="1542" width="6.28515625" style="19" customWidth="1"/>
    <col min="1543" max="1543" width="10.140625" style="19" customWidth="1"/>
    <col min="1544" max="1544" width="7.85546875" style="19" customWidth="1"/>
    <col min="1545" max="1545" width="10.28515625" style="19" customWidth="1"/>
    <col min="1546" max="1546" width="10.140625" style="19" customWidth="1"/>
    <col min="1547" max="1547" width="35.28515625" style="19" customWidth="1"/>
    <col min="1548" max="1548" width="15.42578125" style="19" customWidth="1"/>
    <col min="1549" max="1549" width="41.42578125" style="19" customWidth="1"/>
    <col min="1550" max="1783" width="11.42578125" style="19"/>
    <col min="1784" max="1784" width="34.85546875" style="19" customWidth="1"/>
    <col min="1785" max="1785" width="9.28515625" style="19" customWidth="1"/>
    <col min="1786" max="1786" width="5.7109375" style="19" customWidth="1"/>
    <col min="1787" max="1787" width="10" style="19" customWidth="1"/>
    <col min="1788" max="1788" width="9.42578125" style="19" customWidth="1"/>
    <col min="1789" max="1789" width="5.85546875" style="19" customWidth="1"/>
    <col min="1790" max="1790" width="10.28515625" style="19" customWidth="1"/>
    <col min="1791" max="1791" width="8.7109375" style="19" customWidth="1"/>
    <col min="1792" max="1792" width="5.7109375" style="19" customWidth="1"/>
    <col min="1793" max="1793" width="11" style="19" customWidth="1"/>
    <col min="1794" max="1794" width="8.42578125" style="19" customWidth="1"/>
    <col min="1795" max="1795" width="5.85546875" style="19" customWidth="1"/>
    <col min="1796" max="1796" width="10.140625" style="19" customWidth="1"/>
    <col min="1797" max="1797" width="8.28515625" style="19" customWidth="1"/>
    <col min="1798" max="1798" width="6.28515625" style="19" customWidth="1"/>
    <col min="1799" max="1799" width="10.140625" style="19" customWidth="1"/>
    <col min="1800" max="1800" width="7.85546875" style="19" customWidth="1"/>
    <col min="1801" max="1801" width="10.28515625" style="19" customWidth="1"/>
    <col min="1802" max="1802" width="10.140625" style="19" customWidth="1"/>
    <col min="1803" max="1803" width="35.28515625" style="19" customWidth="1"/>
    <col min="1804" max="1804" width="15.42578125" style="19" customWidth="1"/>
    <col min="1805" max="1805" width="41.42578125" style="19" customWidth="1"/>
    <col min="1806" max="2039" width="11.42578125" style="19"/>
    <col min="2040" max="2040" width="34.85546875" style="19" customWidth="1"/>
    <col min="2041" max="2041" width="9.28515625" style="19" customWidth="1"/>
    <col min="2042" max="2042" width="5.7109375" style="19" customWidth="1"/>
    <col min="2043" max="2043" width="10" style="19" customWidth="1"/>
    <col min="2044" max="2044" width="9.42578125" style="19" customWidth="1"/>
    <col min="2045" max="2045" width="5.85546875" style="19" customWidth="1"/>
    <col min="2046" max="2046" width="10.28515625" style="19" customWidth="1"/>
    <col min="2047" max="2047" width="8.7109375" style="19" customWidth="1"/>
    <col min="2048" max="2048" width="5.7109375" style="19" customWidth="1"/>
    <col min="2049" max="2049" width="11" style="19" customWidth="1"/>
    <col min="2050" max="2050" width="8.42578125" style="19" customWidth="1"/>
    <col min="2051" max="2051" width="5.85546875" style="19" customWidth="1"/>
    <col min="2052" max="2052" width="10.140625" style="19" customWidth="1"/>
    <col min="2053" max="2053" width="8.28515625" style="19" customWidth="1"/>
    <col min="2054" max="2054" width="6.28515625" style="19" customWidth="1"/>
    <col min="2055" max="2055" width="10.140625" style="19" customWidth="1"/>
    <col min="2056" max="2056" width="7.85546875" style="19" customWidth="1"/>
    <col min="2057" max="2057" width="10.28515625" style="19" customWidth="1"/>
    <col min="2058" max="2058" width="10.140625" style="19" customWidth="1"/>
    <col min="2059" max="2059" width="35.28515625" style="19" customWidth="1"/>
    <col min="2060" max="2060" width="15.42578125" style="19" customWidth="1"/>
    <col min="2061" max="2061" width="41.42578125" style="19" customWidth="1"/>
    <col min="2062" max="2295" width="11.42578125" style="19"/>
    <col min="2296" max="2296" width="34.85546875" style="19" customWidth="1"/>
    <col min="2297" max="2297" width="9.28515625" style="19" customWidth="1"/>
    <col min="2298" max="2298" width="5.7109375" style="19" customWidth="1"/>
    <col min="2299" max="2299" width="10" style="19" customWidth="1"/>
    <col min="2300" max="2300" width="9.42578125" style="19" customWidth="1"/>
    <col min="2301" max="2301" width="5.85546875" style="19" customWidth="1"/>
    <col min="2302" max="2302" width="10.28515625" style="19" customWidth="1"/>
    <col min="2303" max="2303" width="8.7109375" style="19" customWidth="1"/>
    <col min="2304" max="2304" width="5.7109375" style="19" customWidth="1"/>
    <col min="2305" max="2305" width="11" style="19" customWidth="1"/>
    <col min="2306" max="2306" width="8.42578125" style="19" customWidth="1"/>
    <col min="2307" max="2307" width="5.85546875" style="19" customWidth="1"/>
    <col min="2308" max="2308" width="10.140625" style="19" customWidth="1"/>
    <col min="2309" max="2309" width="8.28515625" style="19" customWidth="1"/>
    <col min="2310" max="2310" width="6.28515625" style="19" customWidth="1"/>
    <col min="2311" max="2311" width="10.140625" style="19" customWidth="1"/>
    <col min="2312" max="2312" width="7.85546875" style="19" customWidth="1"/>
    <col min="2313" max="2313" width="10.28515625" style="19" customWidth="1"/>
    <col min="2314" max="2314" width="10.140625" style="19" customWidth="1"/>
    <col min="2315" max="2315" width="35.28515625" style="19" customWidth="1"/>
    <col min="2316" max="2316" width="15.42578125" style="19" customWidth="1"/>
    <col min="2317" max="2317" width="41.42578125" style="19" customWidth="1"/>
    <col min="2318" max="2551" width="11.42578125" style="19"/>
    <col min="2552" max="2552" width="34.85546875" style="19" customWidth="1"/>
    <col min="2553" max="2553" width="9.28515625" style="19" customWidth="1"/>
    <col min="2554" max="2554" width="5.7109375" style="19" customWidth="1"/>
    <col min="2555" max="2555" width="10" style="19" customWidth="1"/>
    <col min="2556" max="2556" width="9.42578125" style="19" customWidth="1"/>
    <col min="2557" max="2557" width="5.85546875" style="19" customWidth="1"/>
    <col min="2558" max="2558" width="10.28515625" style="19" customWidth="1"/>
    <col min="2559" max="2559" width="8.7109375" style="19" customWidth="1"/>
    <col min="2560" max="2560" width="5.7109375" style="19" customWidth="1"/>
    <col min="2561" max="2561" width="11" style="19" customWidth="1"/>
    <col min="2562" max="2562" width="8.42578125" style="19" customWidth="1"/>
    <col min="2563" max="2563" width="5.85546875" style="19" customWidth="1"/>
    <col min="2564" max="2564" width="10.140625" style="19" customWidth="1"/>
    <col min="2565" max="2565" width="8.28515625" style="19" customWidth="1"/>
    <col min="2566" max="2566" width="6.28515625" style="19" customWidth="1"/>
    <col min="2567" max="2567" width="10.140625" style="19" customWidth="1"/>
    <col min="2568" max="2568" width="7.85546875" style="19" customWidth="1"/>
    <col min="2569" max="2569" width="10.28515625" style="19" customWidth="1"/>
    <col min="2570" max="2570" width="10.140625" style="19" customWidth="1"/>
    <col min="2571" max="2571" width="35.28515625" style="19" customWidth="1"/>
    <col min="2572" max="2572" width="15.42578125" style="19" customWidth="1"/>
    <col min="2573" max="2573" width="41.42578125" style="19" customWidth="1"/>
    <col min="2574" max="2807" width="11.42578125" style="19"/>
    <col min="2808" max="2808" width="34.85546875" style="19" customWidth="1"/>
    <col min="2809" max="2809" width="9.28515625" style="19" customWidth="1"/>
    <col min="2810" max="2810" width="5.7109375" style="19" customWidth="1"/>
    <col min="2811" max="2811" width="10" style="19" customWidth="1"/>
    <col min="2812" max="2812" width="9.42578125" style="19" customWidth="1"/>
    <col min="2813" max="2813" width="5.85546875" style="19" customWidth="1"/>
    <col min="2814" max="2814" width="10.28515625" style="19" customWidth="1"/>
    <col min="2815" max="2815" width="8.7109375" style="19" customWidth="1"/>
    <col min="2816" max="2816" width="5.7109375" style="19" customWidth="1"/>
    <col min="2817" max="2817" width="11" style="19" customWidth="1"/>
    <col min="2818" max="2818" width="8.42578125" style="19" customWidth="1"/>
    <col min="2819" max="2819" width="5.85546875" style="19" customWidth="1"/>
    <col min="2820" max="2820" width="10.140625" style="19" customWidth="1"/>
    <col min="2821" max="2821" width="8.28515625" style="19" customWidth="1"/>
    <col min="2822" max="2822" width="6.28515625" style="19" customWidth="1"/>
    <col min="2823" max="2823" width="10.140625" style="19" customWidth="1"/>
    <col min="2824" max="2824" width="7.85546875" style="19" customWidth="1"/>
    <col min="2825" max="2825" width="10.28515625" style="19" customWidth="1"/>
    <col min="2826" max="2826" width="10.140625" style="19" customWidth="1"/>
    <col min="2827" max="2827" width="35.28515625" style="19" customWidth="1"/>
    <col min="2828" max="2828" width="15.42578125" style="19" customWidth="1"/>
    <col min="2829" max="2829" width="41.42578125" style="19" customWidth="1"/>
    <col min="2830" max="3063" width="11.42578125" style="19"/>
    <col min="3064" max="3064" width="34.85546875" style="19" customWidth="1"/>
    <col min="3065" max="3065" width="9.28515625" style="19" customWidth="1"/>
    <col min="3066" max="3066" width="5.7109375" style="19" customWidth="1"/>
    <col min="3067" max="3067" width="10" style="19" customWidth="1"/>
    <col min="3068" max="3068" width="9.42578125" style="19" customWidth="1"/>
    <col min="3069" max="3069" width="5.85546875" style="19" customWidth="1"/>
    <col min="3070" max="3070" width="10.28515625" style="19" customWidth="1"/>
    <col min="3071" max="3071" width="8.7109375" style="19" customWidth="1"/>
    <col min="3072" max="3072" width="5.7109375" style="19" customWidth="1"/>
    <col min="3073" max="3073" width="11" style="19" customWidth="1"/>
    <col min="3074" max="3074" width="8.42578125" style="19" customWidth="1"/>
    <col min="3075" max="3075" width="5.85546875" style="19" customWidth="1"/>
    <col min="3076" max="3076" width="10.140625" style="19" customWidth="1"/>
    <col min="3077" max="3077" width="8.28515625" style="19" customWidth="1"/>
    <col min="3078" max="3078" width="6.28515625" style="19" customWidth="1"/>
    <col min="3079" max="3079" width="10.140625" style="19" customWidth="1"/>
    <col min="3080" max="3080" width="7.85546875" style="19" customWidth="1"/>
    <col min="3081" max="3081" width="10.28515625" style="19" customWidth="1"/>
    <col min="3082" max="3082" width="10.140625" style="19" customWidth="1"/>
    <col min="3083" max="3083" width="35.28515625" style="19" customWidth="1"/>
    <col min="3084" max="3084" width="15.42578125" style="19" customWidth="1"/>
    <col min="3085" max="3085" width="41.42578125" style="19" customWidth="1"/>
    <col min="3086" max="3319" width="11.42578125" style="19"/>
    <col min="3320" max="3320" width="34.85546875" style="19" customWidth="1"/>
    <col min="3321" max="3321" width="9.28515625" style="19" customWidth="1"/>
    <col min="3322" max="3322" width="5.7109375" style="19" customWidth="1"/>
    <col min="3323" max="3323" width="10" style="19" customWidth="1"/>
    <col min="3324" max="3324" width="9.42578125" style="19" customWidth="1"/>
    <col min="3325" max="3325" width="5.85546875" style="19" customWidth="1"/>
    <col min="3326" max="3326" width="10.28515625" style="19" customWidth="1"/>
    <col min="3327" max="3327" width="8.7109375" style="19" customWidth="1"/>
    <col min="3328" max="3328" width="5.7109375" style="19" customWidth="1"/>
    <col min="3329" max="3329" width="11" style="19" customWidth="1"/>
    <col min="3330" max="3330" width="8.42578125" style="19" customWidth="1"/>
    <col min="3331" max="3331" width="5.85546875" style="19" customWidth="1"/>
    <col min="3332" max="3332" width="10.140625" style="19" customWidth="1"/>
    <col min="3333" max="3333" width="8.28515625" style="19" customWidth="1"/>
    <col min="3334" max="3334" width="6.28515625" style="19" customWidth="1"/>
    <col min="3335" max="3335" width="10.140625" style="19" customWidth="1"/>
    <col min="3336" max="3336" width="7.85546875" style="19" customWidth="1"/>
    <col min="3337" max="3337" width="10.28515625" style="19" customWidth="1"/>
    <col min="3338" max="3338" width="10.140625" style="19" customWidth="1"/>
    <col min="3339" max="3339" width="35.28515625" style="19" customWidth="1"/>
    <col min="3340" max="3340" width="15.42578125" style="19" customWidth="1"/>
    <col min="3341" max="3341" width="41.42578125" style="19" customWidth="1"/>
    <col min="3342" max="3575" width="11.42578125" style="19"/>
    <col min="3576" max="3576" width="34.85546875" style="19" customWidth="1"/>
    <col min="3577" max="3577" width="9.28515625" style="19" customWidth="1"/>
    <col min="3578" max="3578" width="5.7109375" style="19" customWidth="1"/>
    <col min="3579" max="3579" width="10" style="19" customWidth="1"/>
    <col min="3580" max="3580" width="9.42578125" style="19" customWidth="1"/>
    <col min="3581" max="3581" width="5.85546875" style="19" customWidth="1"/>
    <col min="3582" max="3582" width="10.28515625" style="19" customWidth="1"/>
    <col min="3583" max="3583" width="8.7109375" style="19" customWidth="1"/>
    <col min="3584" max="3584" width="5.7109375" style="19" customWidth="1"/>
    <col min="3585" max="3585" width="11" style="19" customWidth="1"/>
    <col min="3586" max="3586" width="8.42578125" style="19" customWidth="1"/>
    <col min="3587" max="3587" width="5.85546875" style="19" customWidth="1"/>
    <col min="3588" max="3588" width="10.140625" style="19" customWidth="1"/>
    <col min="3589" max="3589" width="8.28515625" style="19" customWidth="1"/>
    <col min="3590" max="3590" width="6.28515625" style="19" customWidth="1"/>
    <col min="3591" max="3591" width="10.140625" style="19" customWidth="1"/>
    <col min="3592" max="3592" width="7.85546875" style="19" customWidth="1"/>
    <col min="3593" max="3593" width="10.28515625" style="19" customWidth="1"/>
    <col min="3594" max="3594" width="10.140625" style="19" customWidth="1"/>
    <col min="3595" max="3595" width="35.28515625" style="19" customWidth="1"/>
    <col min="3596" max="3596" width="15.42578125" style="19" customWidth="1"/>
    <col min="3597" max="3597" width="41.42578125" style="19" customWidth="1"/>
    <col min="3598" max="3831" width="11.42578125" style="19"/>
    <col min="3832" max="3832" width="34.85546875" style="19" customWidth="1"/>
    <col min="3833" max="3833" width="9.28515625" style="19" customWidth="1"/>
    <col min="3834" max="3834" width="5.7109375" style="19" customWidth="1"/>
    <col min="3835" max="3835" width="10" style="19" customWidth="1"/>
    <col min="3836" max="3836" width="9.42578125" style="19" customWidth="1"/>
    <col min="3837" max="3837" width="5.85546875" style="19" customWidth="1"/>
    <col min="3838" max="3838" width="10.28515625" style="19" customWidth="1"/>
    <col min="3839" max="3839" width="8.7109375" style="19" customWidth="1"/>
    <col min="3840" max="3840" width="5.7109375" style="19" customWidth="1"/>
    <col min="3841" max="3841" width="11" style="19" customWidth="1"/>
    <col min="3842" max="3842" width="8.42578125" style="19" customWidth="1"/>
    <col min="3843" max="3843" width="5.85546875" style="19" customWidth="1"/>
    <col min="3844" max="3844" width="10.140625" style="19" customWidth="1"/>
    <col min="3845" max="3845" width="8.28515625" style="19" customWidth="1"/>
    <col min="3846" max="3846" width="6.28515625" style="19" customWidth="1"/>
    <col min="3847" max="3847" width="10.140625" style="19" customWidth="1"/>
    <col min="3848" max="3848" width="7.85546875" style="19" customWidth="1"/>
    <col min="3849" max="3849" width="10.28515625" style="19" customWidth="1"/>
    <col min="3850" max="3850" width="10.140625" style="19" customWidth="1"/>
    <col min="3851" max="3851" width="35.28515625" style="19" customWidth="1"/>
    <col min="3852" max="3852" width="15.42578125" style="19" customWidth="1"/>
    <col min="3853" max="3853" width="41.42578125" style="19" customWidth="1"/>
    <col min="3854" max="4087" width="11.42578125" style="19"/>
    <col min="4088" max="4088" width="34.85546875" style="19" customWidth="1"/>
    <col min="4089" max="4089" width="9.28515625" style="19" customWidth="1"/>
    <col min="4090" max="4090" width="5.7109375" style="19" customWidth="1"/>
    <col min="4091" max="4091" width="10" style="19" customWidth="1"/>
    <col min="4092" max="4092" width="9.42578125" style="19" customWidth="1"/>
    <col min="4093" max="4093" width="5.85546875" style="19" customWidth="1"/>
    <col min="4094" max="4094" width="10.28515625" style="19" customWidth="1"/>
    <col min="4095" max="4095" width="8.7109375" style="19" customWidth="1"/>
    <col min="4096" max="4096" width="5.7109375" style="19" customWidth="1"/>
    <col min="4097" max="4097" width="11" style="19" customWidth="1"/>
    <col min="4098" max="4098" width="8.42578125" style="19" customWidth="1"/>
    <col min="4099" max="4099" width="5.85546875" style="19" customWidth="1"/>
    <col min="4100" max="4100" width="10.140625" style="19" customWidth="1"/>
    <col min="4101" max="4101" width="8.28515625" style="19" customWidth="1"/>
    <col min="4102" max="4102" width="6.28515625" style="19" customWidth="1"/>
    <col min="4103" max="4103" width="10.140625" style="19" customWidth="1"/>
    <col min="4104" max="4104" width="7.85546875" style="19" customWidth="1"/>
    <col min="4105" max="4105" width="10.28515625" style="19" customWidth="1"/>
    <col min="4106" max="4106" width="10.140625" style="19" customWidth="1"/>
    <col min="4107" max="4107" width="35.28515625" style="19" customWidth="1"/>
    <col min="4108" max="4108" width="15.42578125" style="19" customWidth="1"/>
    <col min="4109" max="4109" width="41.42578125" style="19" customWidth="1"/>
    <col min="4110" max="4343" width="11.42578125" style="19"/>
    <col min="4344" max="4344" width="34.85546875" style="19" customWidth="1"/>
    <col min="4345" max="4345" width="9.28515625" style="19" customWidth="1"/>
    <col min="4346" max="4346" width="5.7109375" style="19" customWidth="1"/>
    <col min="4347" max="4347" width="10" style="19" customWidth="1"/>
    <col min="4348" max="4348" width="9.42578125" style="19" customWidth="1"/>
    <col min="4349" max="4349" width="5.85546875" style="19" customWidth="1"/>
    <col min="4350" max="4350" width="10.28515625" style="19" customWidth="1"/>
    <col min="4351" max="4351" width="8.7109375" style="19" customWidth="1"/>
    <col min="4352" max="4352" width="5.7109375" style="19" customWidth="1"/>
    <col min="4353" max="4353" width="11" style="19" customWidth="1"/>
    <col min="4354" max="4354" width="8.42578125" style="19" customWidth="1"/>
    <col min="4355" max="4355" width="5.85546875" style="19" customWidth="1"/>
    <col min="4356" max="4356" width="10.140625" style="19" customWidth="1"/>
    <col min="4357" max="4357" width="8.28515625" style="19" customWidth="1"/>
    <col min="4358" max="4358" width="6.28515625" style="19" customWidth="1"/>
    <col min="4359" max="4359" width="10.140625" style="19" customWidth="1"/>
    <col min="4360" max="4360" width="7.85546875" style="19" customWidth="1"/>
    <col min="4361" max="4361" width="10.28515625" style="19" customWidth="1"/>
    <col min="4362" max="4362" width="10.140625" style="19" customWidth="1"/>
    <col min="4363" max="4363" width="35.28515625" style="19" customWidth="1"/>
    <col min="4364" max="4364" width="15.42578125" style="19" customWidth="1"/>
    <col min="4365" max="4365" width="41.42578125" style="19" customWidth="1"/>
    <col min="4366" max="4599" width="11.42578125" style="19"/>
    <col min="4600" max="4600" width="34.85546875" style="19" customWidth="1"/>
    <col min="4601" max="4601" width="9.28515625" style="19" customWidth="1"/>
    <col min="4602" max="4602" width="5.7109375" style="19" customWidth="1"/>
    <col min="4603" max="4603" width="10" style="19" customWidth="1"/>
    <col min="4604" max="4604" width="9.42578125" style="19" customWidth="1"/>
    <col min="4605" max="4605" width="5.85546875" style="19" customWidth="1"/>
    <col min="4606" max="4606" width="10.28515625" style="19" customWidth="1"/>
    <col min="4607" max="4607" width="8.7109375" style="19" customWidth="1"/>
    <col min="4608" max="4608" width="5.7109375" style="19" customWidth="1"/>
    <col min="4609" max="4609" width="11" style="19" customWidth="1"/>
    <col min="4610" max="4610" width="8.42578125" style="19" customWidth="1"/>
    <col min="4611" max="4611" width="5.85546875" style="19" customWidth="1"/>
    <col min="4612" max="4612" width="10.140625" style="19" customWidth="1"/>
    <col min="4613" max="4613" width="8.28515625" style="19" customWidth="1"/>
    <col min="4614" max="4614" width="6.28515625" style="19" customWidth="1"/>
    <col min="4615" max="4615" width="10.140625" style="19" customWidth="1"/>
    <col min="4616" max="4616" width="7.85546875" style="19" customWidth="1"/>
    <col min="4617" max="4617" width="10.28515625" style="19" customWidth="1"/>
    <col min="4618" max="4618" width="10.140625" style="19" customWidth="1"/>
    <col min="4619" max="4619" width="35.28515625" style="19" customWidth="1"/>
    <col min="4620" max="4620" width="15.42578125" style="19" customWidth="1"/>
    <col min="4621" max="4621" width="41.42578125" style="19" customWidth="1"/>
    <col min="4622" max="4855" width="11.42578125" style="19"/>
    <col min="4856" max="4856" width="34.85546875" style="19" customWidth="1"/>
    <col min="4857" max="4857" width="9.28515625" style="19" customWidth="1"/>
    <col min="4858" max="4858" width="5.7109375" style="19" customWidth="1"/>
    <col min="4859" max="4859" width="10" style="19" customWidth="1"/>
    <col min="4860" max="4860" width="9.42578125" style="19" customWidth="1"/>
    <col min="4861" max="4861" width="5.85546875" style="19" customWidth="1"/>
    <col min="4862" max="4862" width="10.28515625" style="19" customWidth="1"/>
    <col min="4863" max="4863" width="8.7109375" style="19" customWidth="1"/>
    <col min="4864" max="4864" width="5.7109375" style="19" customWidth="1"/>
    <col min="4865" max="4865" width="11" style="19" customWidth="1"/>
    <col min="4866" max="4866" width="8.42578125" style="19" customWidth="1"/>
    <col min="4867" max="4867" width="5.85546875" style="19" customWidth="1"/>
    <col min="4868" max="4868" width="10.140625" style="19" customWidth="1"/>
    <col min="4869" max="4869" width="8.28515625" style="19" customWidth="1"/>
    <col min="4870" max="4870" width="6.28515625" style="19" customWidth="1"/>
    <col min="4871" max="4871" width="10.140625" style="19" customWidth="1"/>
    <col min="4872" max="4872" width="7.85546875" style="19" customWidth="1"/>
    <col min="4873" max="4873" width="10.28515625" style="19" customWidth="1"/>
    <col min="4874" max="4874" width="10.140625" style="19" customWidth="1"/>
    <col min="4875" max="4875" width="35.28515625" style="19" customWidth="1"/>
    <col min="4876" max="4876" width="15.42578125" style="19" customWidth="1"/>
    <col min="4877" max="4877" width="41.42578125" style="19" customWidth="1"/>
    <col min="4878" max="5111" width="11.42578125" style="19"/>
    <col min="5112" max="5112" width="34.85546875" style="19" customWidth="1"/>
    <col min="5113" max="5113" width="9.28515625" style="19" customWidth="1"/>
    <col min="5114" max="5114" width="5.7109375" style="19" customWidth="1"/>
    <col min="5115" max="5115" width="10" style="19" customWidth="1"/>
    <col min="5116" max="5116" width="9.42578125" style="19" customWidth="1"/>
    <col min="5117" max="5117" width="5.85546875" style="19" customWidth="1"/>
    <col min="5118" max="5118" width="10.28515625" style="19" customWidth="1"/>
    <col min="5119" max="5119" width="8.7109375" style="19" customWidth="1"/>
    <col min="5120" max="5120" width="5.7109375" style="19" customWidth="1"/>
    <col min="5121" max="5121" width="11" style="19" customWidth="1"/>
    <col min="5122" max="5122" width="8.42578125" style="19" customWidth="1"/>
    <col min="5123" max="5123" width="5.85546875" style="19" customWidth="1"/>
    <col min="5124" max="5124" width="10.140625" style="19" customWidth="1"/>
    <col min="5125" max="5125" width="8.28515625" style="19" customWidth="1"/>
    <col min="5126" max="5126" width="6.28515625" style="19" customWidth="1"/>
    <col min="5127" max="5127" width="10.140625" style="19" customWidth="1"/>
    <col min="5128" max="5128" width="7.85546875" style="19" customWidth="1"/>
    <col min="5129" max="5129" width="10.28515625" style="19" customWidth="1"/>
    <col min="5130" max="5130" width="10.140625" style="19" customWidth="1"/>
    <col min="5131" max="5131" width="35.28515625" style="19" customWidth="1"/>
    <col min="5132" max="5132" width="15.42578125" style="19" customWidth="1"/>
    <col min="5133" max="5133" width="41.42578125" style="19" customWidth="1"/>
    <col min="5134" max="5367" width="11.42578125" style="19"/>
    <col min="5368" max="5368" width="34.85546875" style="19" customWidth="1"/>
    <col min="5369" max="5369" width="9.28515625" style="19" customWidth="1"/>
    <col min="5370" max="5370" width="5.7109375" style="19" customWidth="1"/>
    <col min="5371" max="5371" width="10" style="19" customWidth="1"/>
    <col min="5372" max="5372" width="9.42578125" style="19" customWidth="1"/>
    <col min="5373" max="5373" width="5.85546875" style="19" customWidth="1"/>
    <col min="5374" max="5374" width="10.28515625" style="19" customWidth="1"/>
    <col min="5375" max="5375" width="8.7109375" style="19" customWidth="1"/>
    <col min="5376" max="5376" width="5.7109375" style="19" customWidth="1"/>
    <col min="5377" max="5377" width="11" style="19" customWidth="1"/>
    <col min="5378" max="5378" width="8.42578125" style="19" customWidth="1"/>
    <col min="5379" max="5379" width="5.85546875" style="19" customWidth="1"/>
    <col min="5380" max="5380" width="10.140625" style="19" customWidth="1"/>
    <col min="5381" max="5381" width="8.28515625" style="19" customWidth="1"/>
    <col min="5382" max="5382" width="6.28515625" style="19" customWidth="1"/>
    <col min="5383" max="5383" width="10.140625" style="19" customWidth="1"/>
    <col min="5384" max="5384" width="7.85546875" style="19" customWidth="1"/>
    <col min="5385" max="5385" width="10.28515625" style="19" customWidth="1"/>
    <col min="5386" max="5386" width="10.140625" style="19" customWidth="1"/>
    <col min="5387" max="5387" width="35.28515625" style="19" customWidth="1"/>
    <col min="5388" max="5388" width="15.42578125" style="19" customWidth="1"/>
    <col min="5389" max="5389" width="41.42578125" style="19" customWidth="1"/>
    <col min="5390" max="5623" width="11.42578125" style="19"/>
    <col min="5624" max="5624" width="34.85546875" style="19" customWidth="1"/>
    <col min="5625" max="5625" width="9.28515625" style="19" customWidth="1"/>
    <col min="5626" max="5626" width="5.7109375" style="19" customWidth="1"/>
    <col min="5627" max="5627" width="10" style="19" customWidth="1"/>
    <col min="5628" max="5628" width="9.42578125" style="19" customWidth="1"/>
    <col min="5629" max="5629" width="5.85546875" style="19" customWidth="1"/>
    <col min="5630" max="5630" width="10.28515625" style="19" customWidth="1"/>
    <col min="5631" max="5631" width="8.7109375" style="19" customWidth="1"/>
    <col min="5632" max="5632" width="5.7109375" style="19" customWidth="1"/>
    <col min="5633" max="5633" width="11" style="19" customWidth="1"/>
    <col min="5634" max="5634" width="8.42578125" style="19" customWidth="1"/>
    <col min="5635" max="5635" width="5.85546875" style="19" customWidth="1"/>
    <col min="5636" max="5636" width="10.140625" style="19" customWidth="1"/>
    <col min="5637" max="5637" width="8.28515625" style="19" customWidth="1"/>
    <col min="5638" max="5638" width="6.28515625" style="19" customWidth="1"/>
    <col min="5639" max="5639" width="10.140625" style="19" customWidth="1"/>
    <col min="5640" max="5640" width="7.85546875" style="19" customWidth="1"/>
    <col min="5641" max="5641" width="10.28515625" style="19" customWidth="1"/>
    <col min="5642" max="5642" width="10.140625" style="19" customWidth="1"/>
    <col min="5643" max="5643" width="35.28515625" style="19" customWidth="1"/>
    <col min="5644" max="5644" width="15.42578125" style="19" customWidth="1"/>
    <col min="5645" max="5645" width="41.42578125" style="19" customWidth="1"/>
    <col min="5646" max="5879" width="11.42578125" style="19"/>
    <col min="5880" max="5880" width="34.85546875" style="19" customWidth="1"/>
    <col min="5881" max="5881" width="9.28515625" style="19" customWidth="1"/>
    <col min="5882" max="5882" width="5.7109375" style="19" customWidth="1"/>
    <col min="5883" max="5883" width="10" style="19" customWidth="1"/>
    <col min="5884" max="5884" width="9.42578125" style="19" customWidth="1"/>
    <col min="5885" max="5885" width="5.85546875" style="19" customWidth="1"/>
    <col min="5886" max="5886" width="10.28515625" style="19" customWidth="1"/>
    <col min="5887" max="5887" width="8.7109375" style="19" customWidth="1"/>
    <col min="5888" max="5888" width="5.7109375" style="19" customWidth="1"/>
    <col min="5889" max="5889" width="11" style="19" customWidth="1"/>
    <col min="5890" max="5890" width="8.42578125" style="19" customWidth="1"/>
    <col min="5891" max="5891" width="5.85546875" style="19" customWidth="1"/>
    <col min="5892" max="5892" width="10.140625" style="19" customWidth="1"/>
    <col min="5893" max="5893" width="8.28515625" style="19" customWidth="1"/>
    <col min="5894" max="5894" width="6.28515625" style="19" customWidth="1"/>
    <col min="5895" max="5895" width="10.140625" style="19" customWidth="1"/>
    <col min="5896" max="5896" width="7.85546875" style="19" customWidth="1"/>
    <col min="5897" max="5897" width="10.28515625" style="19" customWidth="1"/>
    <col min="5898" max="5898" width="10.140625" style="19" customWidth="1"/>
    <col min="5899" max="5899" width="35.28515625" style="19" customWidth="1"/>
    <col min="5900" max="5900" width="15.42578125" style="19" customWidth="1"/>
    <col min="5901" max="5901" width="41.42578125" style="19" customWidth="1"/>
    <col min="5902" max="6135" width="11.42578125" style="19"/>
    <col min="6136" max="6136" width="34.85546875" style="19" customWidth="1"/>
    <col min="6137" max="6137" width="9.28515625" style="19" customWidth="1"/>
    <col min="6138" max="6138" width="5.7109375" style="19" customWidth="1"/>
    <col min="6139" max="6139" width="10" style="19" customWidth="1"/>
    <col min="6140" max="6140" width="9.42578125" style="19" customWidth="1"/>
    <col min="6141" max="6141" width="5.85546875" style="19" customWidth="1"/>
    <col min="6142" max="6142" width="10.28515625" style="19" customWidth="1"/>
    <col min="6143" max="6143" width="8.7109375" style="19" customWidth="1"/>
    <col min="6144" max="6144" width="5.7109375" style="19" customWidth="1"/>
    <col min="6145" max="6145" width="11" style="19" customWidth="1"/>
    <col min="6146" max="6146" width="8.42578125" style="19" customWidth="1"/>
    <col min="6147" max="6147" width="5.85546875" style="19" customWidth="1"/>
    <col min="6148" max="6148" width="10.140625" style="19" customWidth="1"/>
    <col min="6149" max="6149" width="8.28515625" style="19" customWidth="1"/>
    <col min="6150" max="6150" width="6.28515625" style="19" customWidth="1"/>
    <col min="6151" max="6151" width="10.140625" style="19" customWidth="1"/>
    <col min="6152" max="6152" width="7.85546875" style="19" customWidth="1"/>
    <col min="6153" max="6153" width="10.28515625" style="19" customWidth="1"/>
    <col min="6154" max="6154" width="10.140625" style="19" customWidth="1"/>
    <col min="6155" max="6155" width="35.28515625" style="19" customWidth="1"/>
    <col min="6156" max="6156" width="15.42578125" style="19" customWidth="1"/>
    <col min="6157" max="6157" width="41.42578125" style="19" customWidth="1"/>
    <col min="6158" max="6391" width="11.42578125" style="19"/>
    <col min="6392" max="6392" width="34.85546875" style="19" customWidth="1"/>
    <col min="6393" max="6393" width="9.28515625" style="19" customWidth="1"/>
    <col min="6394" max="6394" width="5.7109375" style="19" customWidth="1"/>
    <col min="6395" max="6395" width="10" style="19" customWidth="1"/>
    <col min="6396" max="6396" width="9.42578125" style="19" customWidth="1"/>
    <col min="6397" max="6397" width="5.85546875" style="19" customWidth="1"/>
    <col min="6398" max="6398" width="10.28515625" style="19" customWidth="1"/>
    <col min="6399" max="6399" width="8.7109375" style="19" customWidth="1"/>
    <col min="6400" max="6400" width="5.7109375" style="19" customWidth="1"/>
    <col min="6401" max="6401" width="11" style="19" customWidth="1"/>
    <col min="6402" max="6402" width="8.42578125" style="19" customWidth="1"/>
    <col min="6403" max="6403" width="5.85546875" style="19" customWidth="1"/>
    <col min="6404" max="6404" width="10.140625" style="19" customWidth="1"/>
    <col min="6405" max="6405" width="8.28515625" style="19" customWidth="1"/>
    <col min="6406" max="6406" width="6.28515625" style="19" customWidth="1"/>
    <col min="6407" max="6407" width="10.140625" style="19" customWidth="1"/>
    <col min="6408" max="6408" width="7.85546875" style="19" customWidth="1"/>
    <col min="6409" max="6409" width="10.28515625" style="19" customWidth="1"/>
    <col min="6410" max="6410" width="10.140625" style="19" customWidth="1"/>
    <col min="6411" max="6411" width="35.28515625" style="19" customWidth="1"/>
    <col min="6412" max="6412" width="15.42578125" style="19" customWidth="1"/>
    <col min="6413" max="6413" width="41.42578125" style="19" customWidth="1"/>
    <col min="6414" max="6647" width="11.42578125" style="19"/>
    <col min="6648" max="6648" width="34.85546875" style="19" customWidth="1"/>
    <col min="6649" max="6649" width="9.28515625" style="19" customWidth="1"/>
    <col min="6650" max="6650" width="5.7109375" style="19" customWidth="1"/>
    <col min="6651" max="6651" width="10" style="19" customWidth="1"/>
    <col min="6652" max="6652" width="9.42578125" style="19" customWidth="1"/>
    <col min="6653" max="6653" width="5.85546875" style="19" customWidth="1"/>
    <col min="6654" max="6654" width="10.28515625" style="19" customWidth="1"/>
    <col min="6655" max="6655" width="8.7109375" style="19" customWidth="1"/>
    <col min="6656" max="6656" width="5.7109375" style="19" customWidth="1"/>
    <col min="6657" max="6657" width="11" style="19" customWidth="1"/>
    <col min="6658" max="6658" width="8.42578125" style="19" customWidth="1"/>
    <col min="6659" max="6659" width="5.85546875" style="19" customWidth="1"/>
    <col min="6660" max="6660" width="10.140625" style="19" customWidth="1"/>
    <col min="6661" max="6661" width="8.28515625" style="19" customWidth="1"/>
    <col min="6662" max="6662" width="6.28515625" style="19" customWidth="1"/>
    <col min="6663" max="6663" width="10.140625" style="19" customWidth="1"/>
    <col min="6664" max="6664" width="7.85546875" style="19" customWidth="1"/>
    <col min="6665" max="6665" width="10.28515625" style="19" customWidth="1"/>
    <col min="6666" max="6666" width="10.140625" style="19" customWidth="1"/>
    <col min="6667" max="6667" width="35.28515625" style="19" customWidth="1"/>
    <col min="6668" max="6668" width="15.42578125" style="19" customWidth="1"/>
    <col min="6669" max="6669" width="41.42578125" style="19" customWidth="1"/>
    <col min="6670" max="6903" width="11.42578125" style="19"/>
    <col min="6904" max="6904" width="34.85546875" style="19" customWidth="1"/>
    <col min="6905" max="6905" width="9.28515625" style="19" customWidth="1"/>
    <col min="6906" max="6906" width="5.7109375" style="19" customWidth="1"/>
    <col min="6907" max="6907" width="10" style="19" customWidth="1"/>
    <col min="6908" max="6908" width="9.42578125" style="19" customWidth="1"/>
    <col min="6909" max="6909" width="5.85546875" style="19" customWidth="1"/>
    <col min="6910" max="6910" width="10.28515625" style="19" customWidth="1"/>
    <col min="6911" max="6911" width="8.7109375" style="19" customWidth="1"/>
    <col min="6912" max="6912" width="5.7109375" style="19" customWidth="1"/>
    <col min="6913" max="6913" width="11" style="19" customWidth="1"/>
    <col min="6914" max="6914" width="8.42578125" style="19" customWidth="1"/>
    <col min="6915" max="6915" width="5.85546875" style="19" customWidth="1"/>
    <col min="6916" max="6916" width="10.140625" style="19" customWidth="1"/>
    <col min="6917" max="6917" width="8.28515625" style="19" customWidth="1"/>
    <col min="6918" max="6918" width="6.28515625" style="19" customWidth="1"/>
    <col min="6919" max="6919" width="10.140625" style="19" customWidth="1"/>
    <col min="6920" max="6920" width="7.85546875" style="19" customWidth="1"/>
    <col min="6921" max="6921" width="10.28515625" style="19" customWidth="1"/>
    <col min="6922" max="6922" width="10.140625" style="19" customWidth="1"/>
    <col min="6923" max="6923" width="35.28515625" style="19" customWidth="1"/>
    <col min="6924" max="6924" width="15.42578125" style="19" customWidth="1"/>
    <col min="6925" max="6925" width="41.42578125" style="19" customWidth="1"/>
    <col min="6926" max="7159" width="11.42578125" style="19"/>
    <col min="7160" max="7160" width="34.85546875" style="19" customWidth="1"/>
    <col min="7161" max="7161" width="9.28515625" style="19" customWidth="1"/>
    <col min="7162" max="7162" width="5.7109375" style="19" customWidth="1"/>
    <col min="7163" max="7163" width="10" style="19" customWidth="1"/>
    <col min="7164" max="7164" width="9.42578125" style="19" customWidth="1"/>
    <col min="7165" max="7165" width="5.85546875" style="19" customWidth="1"/>
    <col min="7166" max="7166" width="10.28515625" style="19" customWidth="1"/>
    <col min="7167" max="7167" width="8.7109375" style="19" customWidth="1"/>
    <col min="7168" max="7168" width="5.7109375" style="19" customWidth="1"/>
    <col min="7169" max="7169" width="11" style="19" customWidth="1"/>
    <col min="7170" max="7170" width="8.42578125" style="19" customWidth="1"/>
    <col min="7171" max="7171" width="5.85546875" style="19" customWidth="1"/>
    <col min="7172" max="7172" width="10.140625" style="19" customWidth="1"/>
    <col min="7173" max="7173" width="8.28515625" style="19" customWidth="1"/>
    <col min="7174" max="7174" width="6.28515625" style="19" customWidth="1"/>
    <col min="7175" max="7175" width="10.140625" style="19" customWidth="1"/>
    <col min="7176" max="7176" width="7.85546875" style="19" customWidth="1"/>
    <col min="7177" max="7177" width="10.28515625" style="19" customWidth="1"/>
    <col min="7178" max="7178" width="10.140625" style="19" customWidth="1"/>
    <col min="7179" max="7179" width="35.28515625" style="19" customWidth="1"/>
    <col min="7180" max="7180" width="15.42578125" style="19" customWidth="1"/>
    <col min="7181" max="7181" width="41.42578125" style="19" customWidth="1"/>
    <col min="7182" max="7415" width="11.42578125" style="19"/>
    <col min="7416" max="7416" width="34.85546875" style="19" customWidth="1"/>
    <col min="7417" max="7417" width="9.28515625" style="19" customWidth="1"/>
    <col min="7418" max="7418" width="5.7109375" style="19" customWidth="1"/>
    <col min="7419" max="7419" width="10" style="19" customWidth="1"/>
    <col min="7420" max="7420" width="9.42578125" style="19" customWidth="1"/>
    <col min="7421" max="7421" width="5.85546875" style="19" customWidth="1"/>
    <col min="7422" max="7422" width="10.28515625" style="19" customWidth="1"/>
    <col min="7423" max="7423" width="8.7109375" style="19" customWidth="1"/>
    <col min="7424" max="7424" width="5.7109375" style="19" customWidth="1"/>
    <col min="7425" max="7425" width="11" style="19" customWidth="1"/>
    <col min="7426" max="7426" width="8.42578125" style="19" customWidth="1"/>
    <col min="7427" max="7427" width="5.85546875" style="19" customWidth="1"/>
    <col min="7428" max="7428" width="10.140625" style="19" customWidth="1"/>
    <col min="7429" max="7429" width="8.28515625" style="19" customWidth="1"/>
    <col min="7430" max="7430" width="6.28515625" style="19" customWidth="1"/>
    <col min="7431" max="7431" width="10.140625" style="19" customWidth="1"/>
    <col min="7432" max="7432" width="7.85546875" style="19" customWidth="1"/>
    <col min="7433" max="7433" width="10.28515625" style="19" customWidth="1"/>
    <col min="7434" max="7434" width="10.140625" style="19" customWidth="1"/>
    <col min="7435" max="7435" width="35.28515625" style="19" customWidth="1"/>
    <col min="7436" max="7436" width="15.42578125" style="19" customWidth="1"/>
    <col min="7437" max="7437" width="41.42578125" style="19" customWidth="1"/>
    <col min="7438" max="7671" width="11.42578125" style="19"/>
    <col min="7672" max="7672" width="34.85546875" style="19" customWidth="1"/>
    <col min="7673" max="7673" width="9.28515625" style="19" customWidth="1"/>
    <col min="7674" max="7674" width="5.7109375" style="19" customWidth="1"/>
    <col min="7675" max="7675" width="10" style="19" customWidth="1"/>
    <col min="7676" max="7676" width="9.42578125" style="19" customWidth="1"/>
    <col min="7677" max="7677" width="5.85546875" style="19" customWidth="1"/>
    <col min="7678" max="7678" width="10.28515625" style="19" customWidth="1"/>
    <col min="7679" max="7679" width="8.7109375" style="19" customWidth="1"/>
    <col min="7680" max="7680" width="5.7109375" style="19" customWidth="1"/>
    <col min="7681" max="7681" width="11" style="19" customWidth="1"/>
    <col min="7682" max="7682" width="8.42578125" style="19" customWidth="1"/>
    <col min="7683" max="7683" width="5.85546875" style="19" customWidth="1"/>
    <col min="7684" max="7684" width="10.140625" style="19" customWidth="1"/>
    <col min="7685" max="7685" width="8.28515625" style="19" customWidth="1"/>
    <col min="7686" max="7686" width="6.28515625" style="19" customWidth="1"/>
    <col min="7687" max="7687" width="10.140625" style="19" customWidth="1"/>
    <col min="7688" max="7688" width="7.85546875" style="19" customWidth="1"/>
    <col min="7689" max="7689" width="10.28515625" style="19" customWidth="1"/>
    <col min="7690" max="7690" width="10.140625" style="19" customWidth="1"/>
    <col min="7691" max="7691" width="35.28515625" style="19" customWidth="1"/>
    <col min="7692" max="7692" width="15.42578125" style="19" customWidth="1"/>
    <col min="7693" max="7693" width="41.42578125" style="19" customWidth="1"/>
    <col min="7694" max="7927" width="11.42578125" style="19"/>
    <col min="7928" max="7928" width="34.85546875" style="19" customWidth="1"/>
    <col min="7929" max="7929" width="9.28515625" style="19" customWidth="1"/>
    <col min="7930" max="7930" width="5.7109375" style="19" customWidth="1"/>
    <col min="7931" max="7931" width="10" style="19" customWidth="1"/>
    <col min="7932" max="7932" width="9.42578125" style="19" customWidth="1"/>
    <col min="7933" max="7933" width="5.85546875" style="19" customWidth="1"/>
    <col min="7934" max="7934" width="10.28515625" style="19" customWidth="1"/>
    <col min="7935" max="7935" width="8.7109375" style="19" customWidth="1"/>
    <col min="7936" max="7936" width="5.7109375" style="19" customWidth="1"/>
    <col min="7937" max="7937" width="11" style="19" customWidth="1"/>
    <col min="7938" max="7938" width="8.42578125" style="19" customWidth="1"/>
    <col min="7939" max="7939" width="5.85546875" style="19" customWidth="1"/>
    <col min="7940" max="7940" width="10.140625" style="19" customWidth="1"/>
    <col min="7941" max="7941" width="8.28515625" style="19" customWidth="1"/>
    <col min="7942" max="7942" width="6.28515625" style="19" customWidth="1"/>
    <col min="7943" max="7943" width="10.140625" style="19" customWidth="1"/>
    <col min="7944" max="7944" width="7.85546875" style="19" customWidth="1"/>
    <col min="7945" max="7945" width="10.28515625" style="19" customWidth="1"/>
    <col min="7946" max="7946" width="10.140625" style="19" customWidth="1"/>
    <col min="7947" max="7947" width="35.28515625" style="19" customWidth="1"/>
    <col min="7948" max="7948" width="15.42578125" style="19" customWidth="1"/>
    <col min="7949" max="7949" width="41.42578125" style="19" customWidth="1"/>
    <col min="7950" max="8183" width="11.42578125" style="19"/>
    <col min="8184" max="8184" width="34.85546875" style="19" customWidth="1"/>
    <col min="8185" max="8185" width="9.28515625" style="19" customWidth="1"/>
    <col min="8186" max="8186" width="5.7109375" style="19" customWidth="1"/>
    <col min="8187" max="8187" width="10" style="19" customWidth="1"/>
    <col min="8188" max="8188" width="9.42578125" style="19" customWidth="1"/>
    <col min="8189" max="8189" width="5.85546875" style="19" customWidth="1"/>
    <col min="8190" max="8190" width="10.28515625" style="19" customWidth="1"/>
    <col min="8191" max="8191" width="8.7109375" style="19" customWidth="1"/>
    <col min="8192" max="8192" width="5.7109375" style="19" customWidth="1"/>
    <col min="8193" max="8193" width="11" style="19" customWidth="1"/>
    <col min="8194" max="8194" width="8.42578125" style="19" customWidth="1"/>
    <col min="8195" max="8195" width="5.85546875" style="19" customWidth="1"/>
    <col min="8196" max="8196" width="10.140625" style="19" customWidth="1"/>
    <col min="8197" max="8197" width="8.28515625" style="19" customWidth="1"/>
    <col min="8198" max="8198" width="6.28515625" style="19" customWidth="1"/>
    <col min="8199" max="8199" width="10.140625" style="19" customWidth="1"/>
    <col min="8200" max="8200" width="7.85546875" style="19" customWidth="1"/>
    <col min="8201" max="8201" width="10.28515625" style="19" customWidth="1"/>
    <col min="8202" max="8202" width="10.140625" style="19" customWidth="1"/>
    <col min="8203" max="8203" width="35.28515625" style="19" customWidth="1"/>
    <col min="8204" max="8204" width="15.42578125" style="19" customWidth="1"/>
    <col min="8205" max="8205" width="41.42578125" style="19" customWidth="1"/>
    <col min="8206" max="8439" width="11.42578125" style="19"/>
    <col min="8440" max="8440" width="34.85546875" style="19" customWidth="1"/>
    <col min="8441" max="8441" width="9.28515625" style="19" customWidth="1"/>
    <col min="8442" max="8442" width="5.7109375" style="19" customWidth="1"/>
    <col min="8443" max="8443" width="10" style="19" customWidth="1"/>
    <col min="8444" max="8444" width="9.42578125" style="19" customWidth="1"/>
    <col min="8445" max="8445" width="5.85546875" style="19" customWidth="1"/>
    <col min="8446" max="8446" width="10.28515625" style="19" customWidth="1"/>
    <col min="8447" max="8447" width="8.7109375" style="19" customWidth="1"/>
    <col min="8448" max="8448" width="5.7109375" style="19" customWidth="1"/>
    <col min="8449" max="8449" width="11" style="19" customWidth="1"/>
    <col min="8450" max="8450" width="8.42578125" style="19" customWidth="1"/>
    <col min="8451" max="8451" width="5.85546875" style="19" customWidth="1"/>
    <col min="8452" max="8452" width="10.140625" style="19" customWidth="1"/>
    <col min="8453" max="8453" width="8.28515625" style="19" customWidth="1"/>
    <col min="8454" max="8454" width="6.28515625" style="19" customWidth="1"/>
    <col min="8455" max="8455" width="10.140625" style="19" customWidth="1"/>
    <col min="8456" max="8456" width="7.85546875" style="19" customWidth="1"/>
    <col min="8457" max="8457" width="10.28515625" style="19" customWidth="1"/>
    <col min="8458" max="8458" width="10.140625" style="19" customWidth="1"/>
    <col min="8459" max="8459" width="35.28515625" style="19" customWidth="1"/>
    <col min="8460" max="8460" width="15.42578125" style="19" customWidth="1"/>
    <col min="8461" max="8461" width="41.42578125" style="19" customWidth="1"/>
    <col min="8462" max="8695" width="11.42578125" style="19"/>
    <col min="8696" max="8696" width="34.85546875" style="19" customWidth="1"/>
    <col min="8697" max="8697" width="9.28515625" style="19" customWidth="1"/>
    <col min="8698" max="8698" width="5.7109375" style="19" customWidth="1"/>
    <col min="8699" max="8699" width="10" style="19" customWidth="1"/>
    <col min="8700" max="8700" width="9.42578125" style="19" customWidth="1"/>
    <col min="8701" max="8701" width="5.85546875" style="19" customWidth="1"/>
    <col min="8702" max="8702" width="10.28515625" style="19" customWidth="1"/>
    <col min="8703" max="8703" width="8.7109375" style="19" customWidth="1"/>
    <col min="8704" max="8704" width="5.7109375" style="19" customWidth="1"/>
    <col min="8705" max="8705" width="11" style="19" customWidth="1"/>
    <col min="8706" max="8706" width="8.42578125" style="19" customWidth="1"/>
    <col min="8707" max="8707" width="5.85546875" style="19" customWidth="1"/>
    <col min="8708" max="8708" width="10.140625" style="19" customWidth="1"/>
    <col min="8709" max="8709" width="8.28515625" style="19" customWidth="1"/>
    <col min="8710" max="8710" width="6.28515625" style="19" customWidth="1"/>
    <col min="8711" max="8711" width="10.140625" style="19" customWidth="1"/>
    <col min="8712" max="8712" width="7.85546875" style="19" customWidth="1"/>
    <col min="8713" max="8713" width="10.28515625" style="19" customWidth="1"/>
    <col min="8714" max="8714" width="10.140625" style="19" customWidth="1"/>
    <col min="8715" max="8715" width="35.28515625" style="19" customWidth="1"/>
    <col min="8716" max="8716" width="15.42578125" style="19" customWidth="1"/>
    <col min="8717" max="8717" width="41.42578125" style="19" customWidth="1"/>
    <col min="8718" max="8951" width="11.42578125" style="19"/>
    <col min="8952" max="8952" width="34.85546875" style="19" customWidth="1"/>
    <col min="8953" max="8953" width="9.28515625" style="19" customWidth="1"/>
    <col min="8954" max="8954" width="5.7109375" style="19" customWidth="1"/>
    <col min="8955" max="8955" width="10" style="19" customWidth="1"/>
    <col min="8956" max="8956" width="9.42578125" style="19" customWidth="1"/>
    <col min="8957" max="8957" width="5.85546875" style="19" customWidth="1"/>
    <col min="8958" max="8958" width="10.28515625" style="19" customWidth="1"/>
    <col min="8959" max="8959" width="8.7109375" style="19" customWidth="1"/>
    <col min="8960" max="8960" width="5.7109375" style="19" customWidth="1"/>
    <col min="8961" max="8961" width="11" style="19" customWidth="1"/>
    <col min="8962" max="8962" width="8.42578125" style="19" customWidth="1"/>
    <col min="8963" max="8963" width="5.85546875" style="19" customWidth="1"/>
    <col min="8964" max="8964" width="10.140625" style="19" customWidth="1"/>
    <col min="8965" max="8965" width="8.28515625" style="19" customWidth="1"/>
    <col min="8966" max="8966" width="6.28515625" style="19" customWidth="1"/>
    <col min="8967" max="8967" width="10.140625" style="19" customWidth="1"/>
    <col min="8968" max="8968" width="7.85546875" style="19" customWidth="1"/>
    <col min="8969" max="8969" width="10.28515625" style="19" customWidth="1"/>
    <col min="8970" max="8970" width="10.140625" style="19" customWidth="1"/>
    <col min="8971" max="8971" width="35.28515625" style="19" customWidth="1"/>
    <col min="8972" max="8972" width="15.42578125" style="19" customWidth="1"/>
    <col min="8973" max="8973" width="41.42578125" style="19" customWidth="1"/>
    <col min="8974" max="9207" width="11.42578125" style="19"/>
    <col min="9208" max="9208" width="34.85546875" style="19" customWidth="1"/>
    <col min="9209" max="9209" width="9.28515625" style="19" customWidth="1"/>
    <col min="9210" max="9210" width="5.7109375" style="19" customWidth="1"/>
    <col min="9211" max="9211" width="10" style="19" customWidth="1"/>
    <col min="9212" max="9212" width="9.42578125" style="19" customWidth="1"/>
    <col min="9213" max="9213" width="5.85546875" style="19" customWidth="1"/>
    <col min="9214" max="9214" width="10.28515625" style="19" customWidth="1"/>
    <col min="9215" max="9215" width="8.7109375" style="19" customWidth="1"/>
    <col min="9216" max="9216" width="5.7109375" style="19" customWidth="1"/>
    <col min="9217" max="9217" width="11" style="19" customWidth="1"/>
    <col min="9218" max="9218" width="8.42578125" style="19" customWidth="1"/>
    <col min="9219" max="9219" width="5.85546875" style="19" customWidth="1"/>
    <col min="9220" max="9220" width="10.140625" style="19" customWidth="1"/>
    <col min="9221" max="9221" width="8.28515625" style="19" customWidth="1"/>
    <col min="9222" max="9222" width="6.28515625" style="19" customWidth="1"/>
    <col min="9223" max="9223" width="10.140625" style="19" customWidth="1"/>
    <col min="9224" max="9224" width="7.85546875" style="19" customWidth="1"/>
    <col min="9225" max="9225" width="10.28515625" style="19" customWidth="1"/>
    <col min="9226" max="9226" width="10.140625" style="19" customWidth="1"/>
    <col min="9227" max="9227" width="35.28515625" style="19" customWidth="1"/>
    <col min="9228" max="9228" width="15.42578125" style="19" customWidth="1"/>
    <col min="9229" max="9229" width="41.42578125" style="19" customWidth="1"/>
    <col min="9230" max="9463" width="11.42578125" style="19"/>
    <col min="9464" max="9464" width="34.85546875" style="19" customWidth="1"/>
    <col min="9465" max="9465" width="9.28515625" style="19" customWidth="1"/>
    <col min="9466" max="9466" width="5.7109375" style="19" customWidth="1"/>
    <col min="9467" max="9467" width="10" style="19" customWidth="1"/>
    <col min="9468" max="9468" width="9.42578125" style="19" customWidth="1"/>
    <col min="9469" max="9469" width="5.85546875" style="19" customWidth="1"/>
    <col min="9470" max="9470" width="10.28515625" style="19" customWidth="1"/>
    <col min="9471" max="9471" width="8.7109375" style="19" customWidth="1"/>
    <col min="9472" max="9472" width="5.7109375" style="19" customWidth="1"/>
    <col min="9473" max="9473" width="11" style="19" customWidth="1"/>
    <col min="9474" max="9474" width="8.42578125" style="19" customWidth="1"/>
    <col min="9475" max="9475" width="5.85546875" style="19" customWidth="1"/>
    <col min="9476" max="9476" width="10.140625" style="19" customWidth="1"/>
    <col min="9477" max="9477" width="8.28515625" style="19" customWidth="1"/>
    <col min="9478" max="9478" width="6.28515625" style="19" customWidth="1"/>
    <col min="9479" max="9479" width="10.140625" style="19" customWidth="1"/>
    <col min="9480" max="9480" width="7.85546875" style="19" customWidth="1"/>
    <col min="9481" max="9481" width="10.28515625" style="19" customWidth="1"/>
    <col min="9482" max="9482" width="10.140625" style="19" customWidth="1"/>
    <col min="9483" max="9483" width="35.28515625" style="19" customWidth="1"/>
    <col min="9484" max="9484" width="15.42578125" style="19" customWidth="1"/>
    <col min="9485" max="9485" width="41.42578125" style="19" customWidth="1"/>
    <col min="9486" max="9719" width="11.42578125" style="19"/>
    <col min="9720" max="9720" width="34.85546875" style="19" customWidth="1"/>
    <col min="9721" max="9721" width="9.28515625" style="19" customWidth="1"/>
    <col min="9722" max="9722" width="5.7109375" style="19" customWidth="1"/>
    <col min="9723" max="9723" width="10" style="19" customWidth="1"/>
    <col min="9724" max="9724" width="9.42578125" style="19" customWidth="1"/>
    <col min="9725" max="9725" width="5.85546875" style="19" customWidth="1"/>
    <col min="9726" max="9726" width="10.28515625" style="19" customWidth="1"/>
    <col min="9727" max="9727" width="8.7109375" style="19" customWidth="1"/>
    <col min="9728" max="9728" width="5.7109375" style="19" customWidth="1"/>
    <col min="9729" max="9729" width="11" style="19" customWidth="1"/>
    <col min="9730" max="9730" width="8.42578125" style="19" customWidth="1"/>
    <col min="9731" max="9731" width="5.85546875" style="19" customWidth="1"/>
    <col min="9732" max="9732" width="10.140625" style="19" customWidth="1"/>
    <col min="9733" max="9733" width="8.28515625" style="19" customWidth="1"/>
    <col min="9734" max="9734" width="6.28515625" style="19" customWidth="1"/>
    <col min="9735" max="9735" width="10.140625" style="19" customWidth="1"/>
    <col min="9736" max="9736" width="7.85546875" style="19" customWidth="1"/>
    <col min="9737" max="9737" width="10.28515625" style="19" customWidth="1"/>
    <col min="9738" max="9738" width="10.140625" style="19" customWidth="1"/>
    <col min="9739" max="9739" width="35.28515625" style="19" customWidth="1"/>
    <col min="9740" max="9740" width="15.42578125" style="19" customWidth="1"/>
    <col min="9741" max="9741" width="41.42578125" style="19" customWidth="1"/>
    <col min="9742" max="9975" width="11.42578125" style="19"/>
    <col min="9976" max="9976" width="34.85546875" style="19" customWidth="1"/>
    <col min="9977" max="9977" width="9.28515625" style="19" customWidth="1"/>
    <col min="9978" max="9978" width="5.7109375" style="19" customWidth="1"/>
    <col min="9979" max="9979" width="10" style="19" customWidth="1"/>
    <col min="9980" max="9980" width="9.42578125" style="19" customWidth="1"/>
    <col min="9981" max="9981" width="5.85546875" style="19" customWidth="1"/>
    <col min="9982" max="9982" width="10.28515625" style="19" customWidth="1"/>
    <col min="9983" max="9983" width="8.7109375" style="19" customWidth="1"/>
    <col min="9984" max="9984" width="5.7109375" style="19" customWidth="1"/>
    <col min="9985" max="9985" width="11" style="19" customWidth="1"/>
    <col min="9986" max="9986" width="8.42578125" style="19" customWidth="1"/>
    <col min="9987" max="9987" width="5.85546875" style="19" customWidth="1"/>
    <col min="9988" max="9988" width="10.140625" style="19" customWidth="1"/>
    <col min="9989" max="9989" width="8.28515625" style="19" customWidth="1"/>
    <col min="9990" max="9990" width="6.28515625" style="19" customWidth="1"/>
    <col min="9991" max="9991" width="10.140625" style="19" customWidth="1"/>
    <col min="9992" max="9992" width="7.85546875" style="19" customWidth="1"/>
    <col min="9993" max="9993" width="10.28515625" style="19" customWidth="1"/>
    <col min="9994" max="9994" width="10.140625" style="19" customWidth="1"/>
    <col min="9995" max="9995" width="35.28515625" style="19" customWidth="1"/>
    <col min="9996" max="9996" width="15.42578125" style="19" customWidth="1"/>
    <col min="9997" max="9997" width="41.42578125" style="19" customWidth="1"/>
    <col min="9998" max="10231" width="11.42578125" style="19"/>
    <col min="10232" max="10232" width="34.85546875" style="19" customWidth="1"/>
    <col min="10233" max="10233" width="9.28515625" style="19" customWidth="1"/>
    <col min="10234" max="10234" width="5.7109375" style="19" customWidth="1"/>
    <col min="10235" max="10235" width="10" style="19" customWidth="1"/>
    <col min="10236" max="10236" width="9.42578125" style="19" customWidth="1"/>
    <col min="10237" max="10237" width="5.85546875" style="19" customWidth="1"/>
    <col min="10238" max="10238" width="10.28515625" style="19" customWidth="1"/>
    <col min="10239" max="10239" width="8.7109375" style="19" customWidth="1"/>
    <col min="10240" max="10240" width="5.7109375" style="19" customWidth="1"/>
    <col min="10241" max="10241" width="11" style="19" customWidth="1"/>
    <col min="10242" max="10242" width="8.42578125" style="19" customWidth="1"/>
    <col min="10243" max="10243" width="5.85546875" style="19" customWidth="1"/>
    <col min="10244" max="10244" width="10.140625" style="19" customWidth="1"/>
    <col min="10245" max="10245" width="8.28515625" style="19" customWidth="1"/>
    <col min="10246" max="10246" width="6.28515625" style="19" customWidth="1"/>
    <col min="10247" max="10247" width="10.140625" style="19" customWidth="1"/>
    <col min="10248" max="10248" width="7.85546875" style="19" customWidth="1"/>
    <col min="10249" max="10249" width="10.28515625" style="19" customWidth="1"/>
    <col min="10250" max="10250" width="10.140625" style="19" customWidth="1"/>
    <col min="10251" max="10251" width="35.28515625" style="19" customWidth="1"/>
    <col min="10252" max="10252" width="15.42578125" style="19" customWidth="1"/>
    <col min="10253" max="10253" width="41.42578125" style="19" customWidth="1"/>
    <col min="10254" max="10487" width="11.42578125" style="19"/>
    <col min="10488" max="10488" width="34.85546875" style="19" customWidth="1"/>
    <col min="10489" max="10489" width="9.28515625" style="19" customWidth="1"/>
    <col min="10490" max="10490" width="5.7109375" style="19" customWidth="1"/>
    <col min="10491" max="10491" width="10" style="19" customWidth="1"/>
    <col min="10492" max="10492" width="9.42578125" style="19" customWidth="1"/>
    <col min="10493" max="10493" width="5.85546875" style="19" customWidth="1"/>
    <col min="10494" max="10494" width="10.28515625" style="19" customWidth="1"/>
    <col min="10495" max="10495" width="8.7109375" style="19" customWidth="1"/>
    <col min="10496" max="10496" width="5.7109375" style="19" customWidth="1"/>
    <col min="10497" max="10497" width="11" style="19" customWidth="1"/>
    <col min="10498" max="10498" width="8.42578125" style="19" customWidth="1"/>
    <col min="10499" max="10499" width="5.85546875" style="19" customWidth="1"/>
    <col min="10500" max="10500" width="10.140625" style="19" customWidth="1"/>
    <col min="10501" max="10501" width="8.28515625" style="19" customWidth="1"/>
    <col min="10502" max="10502" width="6.28515625" style="19" customWidth="1"/>
    <col min="10503" max="10503" width="10.140625" style="19" customWidth="1"/>
    <col min="10504" max="10504" width="7.85546875" style="19" customWidth="1"/>
    <col min="10505" max="10505" width="10.28515625" style="19" customWidth="1"/>
    <col min="10506" max="10506" width="10.140625" style="19" customWidth="1"/>
    <col min="10507" max="10507" width="35.28515625" style="19" customWidth="1"/>
    <col min="10508" max="10508" width="15.42578125" style="19" customWidth="1"/>
    <col min="10509" max="10509" width="41.42578125" style="19" customWidth="1"/>
    <col min="10510" max="10743" width="11.42578125" style="19"/>
    <col min="10744" max="10744" width="34.85546875" style="19" customWidth="1"/>
    <col min="10745" max="10745" width="9.28515625" style="19" customWidth="1"/>
    <col min="10746" max="10746" width="5.7109375" style="19" customWidth="1"/>
    <col min="10747" max="10747" width="10" style="19" customWidth="1"/>
    <col min="10748" max="10748" width="9.42578125" style="19" customWidth="1"/>
    <col min="10749" max="10749" width="5.85546875" style="19" customWidth="1"/>
    <col min="10750" max="10750" width="10.28515625" style="19" customWidth="1"/>
    <col min="10751" max="10751" width="8.7109375" style="19" customWidth="1"/>
    <col min="10752" max="10752" width="5.7109375" style="19" customWidth="1"/>
    <col min="10753" max="10753" width="11" style="19" customWidth="1"/>
    <col min="10754" max="10754" width="8.42578125" style="19" customWidth="1"/>
    <col min="10755" max="10755" width="5.85546875" style="19" customWidth="1"/>
    <col min="10756" max="10756" width="10.140625" style="19" customWidth="1"/>
    <col min="10757" max="10757" width="8.28515625" style="19" customWidth="1"/>
    <col min="10758" max="10758" width="6.28515625" style="19" customWidth="1"/>
    <col min="10759" max="10759" width="10.140625" style="19" customWidth="1"/>
    <col min="10760" max="10760" width="7.85546875" style="19" customWidth="1"/>
    <col min="10761" max="10761" width="10.28515625" style="19" customWidth="1"/>
    <col min="10762" max="10762" width="10.140625" style="19" customWidth="1"/>
    <col min="10763" max="10763" width="35.28515625" style="19" customWidth="1"/>
    <col min="10764" max="10764" width="15.42578125" style="19" customWidth="1"/>
    <col min="10765" max="10765" width="41.42578125" style="19" customWidth="1"/>
    <col min="10766" max="10999" width="11.42578125" style="19"/>
    <col min="11000" max="11000" width="34.85546875" style="19" customWidth="1"/>
    <col min="11001" max="11001" width="9.28515625" style="19" customWidth="1"/>
    <col min="11002" max="11002" width="5.7109375" style="19" customWidth="1"/>
    <col min="11003" max="11003" width="10" style="19" customWidth="1"/>
    <col min="11004" max="11004" width="9.42578125" style="19" customWidth="1"/>
    <col min="11005" max="11005" width="5.85546875" style="19" customWidth="1"/>
    <col min="11006" max="11006" width="10.28515625" style="19" customWidth="1"/>
    <col min="11007" max="11007" width="8.7109375" style="19" customWidth="1"/>
    <col min="11008" max="11008" width="5.7109375" style="19" customWidth="1"/>
    <col min="11009" max="11009" width="11" style="19" customWidth="1"/>
    <col min="11010" max="11010" width="8.42578125" style="19" customWidth="1"/>
    <col min="11011" max="11011" width="5.85546875" style="19" customWidth="1"/>
    <col min="11012" max="11012" width="10.140625" style="19" customWidth="1"/>
    <col min="11013" max="11013" width="8.28515625" style="19" customWidth="1"/>
    <col min="11014" max="11014" width="6.28515625" style="19" customWidth="1"/>
    <col min="11015" max="11015" width="10.140625" style="19" customWidth="1"/>
    <col min="11016" max="11016" width="7.85546875" style="19" customWidth="1"/>
    <col min="11017" max="11017" width="10.28515625" style="19" customWidth="1"/>
    <col min="11018" max="11018" width="10.140625" style="19" customWidth="1"/>
    <col min="11019" max="11019" width="35.28515625" style="19" customWidth="1"/>
    <col min="11020" max="11020" width="15.42578125" style="19" customWidth="1"/>
    <col min="11021" max="11021" width="41.42578125" style="19" customWidth="1"/>
    <col min="11022" max="11255" width="11.42578125" style="19"/>
    <col min="11256" max="11256" width="34.85546875" style="19" customWidth="1"/>
    <col min="11257" max="11257" width="9.28515625" style="19" customWidth="1"/>
    <col min="11258" max="11258" width="5.7109375" style="19" customWidth="1"/>
    <col min="11259" max="11259" width="10" style="19" customWidth="1"/>
    <col min="11260" max="11260" width="9.42578125" style="19" customWidth="1"/>
    <col min="11261" max="11261" width="5.85546875" style="19" customWidth="1"/>
    <col min="11262" max="11262" width="10.28515625" style="19" customWidth="1"/>
    <col min="11263" max="11263" width="8.7109375" style="19" customWidth="1"/>
    <col min="11264" max="11264" width="5.7109375" style="19" customWidth="1"/>
    <col min="11265" max="11265" width="11" style="19" customWidth="1"/>
    <col min="11266" max="11266" width="8.42578125" style="19" customWidth="1"/>
    <col min="11267" max="11267" width="5.85546875" style="19" customWidth="1"/>
    <col min="11268" max="11268" width="10.140625" style="19" customWidth="1"/>
    <col min="11269" max="11269" width="8.28515625" style="19" customWidth="1"/>
    <col min="11270" max="11270" width="6.28515625" style="19" customWidth="1"/>
    <col min="11271" max="11271" width="10.140625" style="19" customWidth="1"/>
    <col min="11272" max="11272" width="7.85546875" style="19" customWidth="1"/>
    <col min="11273" max="11273" width="10.28515625" style="19" customWidth="1"/>
    <col min="11274" max="11274" width="10.140625" style="19" customWidth="1"/>
    <col min="11275" max="11275" width="35.28515625" style="19" customWidth="1"/>
    <col min="11276" max="11276" width="15.42578125" style="19" customWidth="1"/>
    <col min="11277" max="11277" width="41.42578125" style="19" customWidth="1"/>
    <col min="11278" max="11511" width="11.42578125" style="19"/>
    <col min="11512" max="11512" width="34.85546875" style="19" customWidth="1"/>
    <col min="11513" max="11513" width="9.28515625" style="19" customWidth="1"/>
    <col min="11514" max="11514" width="5.7109375" style="19" customWidth="1"/>
    <col min="11515" max="11515" width="10" style="19" customWidth="1"/>
    <col min="11516" max="11516" width="9.42578125" style="19" customWidth="1"/>
    <col min="11517" max="11517" width="5.85546875" style="19" customWidth="1"/>
    <col min="11518" max="11518" width="10.28515625" style="19" customWidth="1"/>
    <col min="11519" max="11519" width="8.7109375" style="19" customWidth="1"/>
    <col min="11520" max="11520" width="5.7109375" style="19" customWidth="1"/>
    <col min="11521" max="11521" width="11" style="19" customWidth="1"/>
    <col min="11522" max="11522" width="8.42578125" style="19" customWidth="1"/>
    <col min="11523" max="11523" width="5.85546875" style="19" customWidth="1"/>
    <col min="11524" max="11524" width="10.140625" style="19" customWidth="1"/>
    <col min="11525" max="11525" width="8.28515625" style="19" customWidth="1"/>
    <col min="11526" max="11526" width="6.28515625" style="19" customWidth="1"/>
    <col min="11527" max="11527" width="10.140625" style="19" customWidth="1"/>
    <col min="11528" max="11528" width="7.85546875" style="19" customWidth="1"/>
    <col min="11529" max="11529" width="10.28515625" style="19" customWidth="1"/>
    <col min="11530" max="11530" width="10.140625" style="19" customWidth="1"/>
    <col min="11531" max="11531" width="35.28515625" style="19" customWidth="1"/>
    <col min="11532" max="11532" width="15.42578125" style="19" customWidth="1"/>
    <col min="11533" max="11533" width="41.42578125" style="19" customWidth="1"/>
    <col min="11534" max="11767" width="11.42578125" style="19"/>
    <col min="11768" max="11768" width="34.85546875" style="19" customWidth="1"/>
    <col min="11769" max="11769" width="9.28515625" style="19" customWidth="1"/>
    <col min="11770" max="11770" width="5.7109375" style="19" customWidth="1"/>
    <col min="11771" max="11771" width="10" style="19" customWidth="1"/>
    <col min="11772" max="11772" width="9.42578125" style="19" customWidth="1"/>
    <col min="11773" max="11773" width="5.85546875" style="19" customWidth="1"/>
    <col min="11774" max="11774" width="10.28515625" style="19" customWidth="1"/>
    <col min="11775" max="11775" width="8.7109375" style="19" customWidth="1"/>
    <col min="11776" max="11776" width="5.7109375" style="19" customWidth="1"/>
    <col min="11777" max="11777" width="11" style="19" customWidth="1"/>
    <col min="11778" max="11778" width="8.42578125" style="19" customWidth="1"/>
    <col min="11779" max="11779" width="5.85546875" style="19" customWidth="1"/>
    <col min="11780" max="11780" width="10.140625" style="19" customWidth="1"/>
    <col min="11781" max="11781" width="8.28515625" style="19" customWidth="1"/>
    <col min="11782" max="11782" width="6.28515625" style="19" customWidth="1"/>
    <col min="11783" max="11783" width="10.140625" style="19" customWidth="1"/>
    <col min="11784" max="11784" width="7.85546875" style="19" customWidth="1"/>
    <col min="11785" max="11785" width="10.28515625" style="19" customWidth="1"/>
    <col min="11786" max="11786" width="10.140625" style="19" customWidth="1"/>
    <col min="11787" max="11787" width="35.28515625" style="19" customWidth="1"/>
    <col min="11788" max="11788" width="15.42578125" style="19" customWidth="1"/>
    <col min="11789" max="11789" width="41.42578125" style="19" customWidth="1"/>
    <col min="11790" max="12023" width="11.42578125" style="19"/>
    <col min="12024" max="12024" width="34.85546875" style="19" customWidth="1"/>
    <col min="12025" max="12025" width="9.28515625" style="19" customWidth="1"/>
    <col min="12026" max="12026" width="5.7109375" style="19" customWidth="1"/>
    <col min="12027" max="12027" width="10" style="19" customWidth="1"/>
    <col min="12028" max="12028" width="9.42578125" style="19" customWidth="1"/>
    <col min="12029" max="12029" width="5.85546875" style="19" customWidth="1"/>
    <col min="12030" max="12030" width="10.28515625" style="19" customWidth="1"/>
    <col min="12031" max="12031" width="8.7109375" style="19" customWidth="1"/>
    <col min="12032" max="12032" width="5.7109375" style="19" customWidth="1"/>
    <col min="12033" max="12033" width="11" style="19" customWidth="1"/>
    <col min="12034" max="12034" width="8.42578125" style="19" customWidth="1"/>
    <col min="12035" max="12035" width="5.85546875" style="19" customWidth="1"/>
    <col min="12036" max="12036" width="10.140625" style="19" customWidth="1"/>
    <col min="12037" max="12037" width="8.28515625" style="19" customWidth="1"/>
    <col min="12038" max="12038" width="6.28515625" style="19" customWidth="1"/>
    <col min="12039" max="12039" width="10.140625" style="19" customWidth="1"/>
    <col min="12040" max="12040" width="7.85546875" style="19" customWidth="1"/>
    <col min="12041" max="12041" width="10.28515625" style="19" customWidth="1"/>
    <col min="12042" max="12042" width="10.140625" style="19" customWidth="1"/>
    <col min="12043" max="12043" width="35.28515625" style="19" customWidth="1"/>
    <col min="12044" max="12044" width="15.42578125" style="19" customWidth="1"/>
    <col min="12045" max="12045" width="41.42578125" style="19" customWidth="1"/>
    <col min="12046" max="12279" width="11.42578125" style="19"/>
    <col min="12280" max="12280" width="34.85546875" style="19" customWidth="1"/>
    <col min="12281" max="12281" width="9.28515625" style="19" customWidth="1"/>
    <col min="12282" max="12282" width="5.7109375" style="19" customWidth="1"/>
    <col min="12283" max="12283" width="10" style="19" customWidth="1"/>
    <col min="12284" max="12284" width="9.42578125" style="19" customWidth="1"/>
    <col min="12285" max="12285" width="5.85546875" style="19" customWidth="1"/>
    <col min="12286" max="12286" width="10.28515625" style="19" customWidth="1"/>
    <col min="12287" max="12287" width="8.7109375" style="19" customWidth="1"/>
    <col min="12288" max="12288" width="5.7109375" style="19" customWidth="1"/>
    <col min="12289" max="12289" width="11" style="19" customWidth="1"/>
    <col min="12290" max="12290" width="8.42578125" style="19" customWidth="1"/>
    <col min="12291" max="12291" width="5.85546875" style="19" customWidth="1"/>
    <col min="12292" max="12292" width="10.140625" style="19" customWidth="1"/>
    <col min="12293" max="12293" width="8.28515625" style="19" customWidth="1"/>
    <col min="12294" max="12294" width="6.28515625" style="19" customWidth="1"/>
    <col min="12295" max="12295" width="10.140625" style="19" customWidth="1"/>
    <col min="12296" max="12296" width="7.85546875" style="19" customWidth="1"/>
    <col min="12297" max="12297" width="10.28515625" style="19" customWidth="1"/>
    <col min="12298" max="12298" width="10.140625" style="19" customWidth="1"/>
    <col min="12299" max="12299" width="35.28515625" style="19" customWidth="1"/>
    <col min="12300" max="12300" width="15.42578125" style="19" customWidth="1"/>
    <col min="12301" max="12301" width="41.42578125" style="19" customWidth="1"/>
    <col min="12302" max="12535" width="11.42578125" style="19"/>
    <col min="12536" max="12536" width="34.85546875" style="19" customWidth="1"/>
    <col min="12537" max="12537" width="9.28515625" style="19" customWidth="1"/>
    <col min="12538" max="12538" width="5.7109375" style="19" customWidth="1"/>
    <col min="12539" max="12539" width="10" style="19" customWidth="1"/>
    <col min="12540" max="12540" width="9.42578125" style="19" customWidth="1"/>
    <col min="12541" max="12541" width="5.85546875" style="19" customWidth="1"/>
    <col min="12542" max="12542" width="10.28515625" style="19" customWidth="1"/>
    <col min="12543" max="12543" width="8.7109375" style="19" customWidth="1"/>
    <col min="12544" max="12544" width="5.7109375" style="19" customWidth="1"/>
    <col min="12545" max="12545" width="11" style="19" customWidth="1"/>
    <col min="12546" max="12546" width="8.42578125" style="19" customWidth="1"/>
    <col min="12547" max="12547" width="5.85546875" style="19" customWidth="1"/>
    <col min="12548" max="12548" width="10.140625" style="19" customWidth="1"/>
    <col min="12549" max="12549" width="8.28515625" style="19" customWidth="1"/>
    <col min="12550" max="12550" width="6.28515625" style="19" customWidth="1"/>
    <col min="12551" max="12551" width="10.140625" style="19" customWidth="1"/>
    <col min="12552" max="12552" width="7.85546875" style="19" customWidth="1"/>
    <col min="12553" max="12553" width="10.28515625" style="19" customWidth="1"/>
    <col min="12554" max="12554" width="10.140625" style="19" customWidth="1"/>
    <col min="12555" max="12555" width="35.28515625" style="19" customWidth="1"/>
    <col min="12556" max="12556" width="15.42578125" style="19" customWidth="1"/>
    <col min="12557" max="12557" width="41.42578125" style="19" customWidth="1"/>
    <col min="12558" max="12791" width="11.42578125" style="19"/>
    <col min="12792" max="12792" width="34.85546875" style="19" customWidth="1"/>
    <col min="12793" max="12793" width="9.28515625" style="19" customWidth="1"/>
    <col min="12794" max="12794" width="5.7109375" style="19" customWidth="1"/>
    <col min="12795" max="12795" width="10" style="19" customWidth="1"/>
    <col min="12796" max="12796" width="9.42578125" style="19" customWidth="1"/>
    <col min="12797" max="12797" width="5.85546875" style="19" customWidth="1"/>
    <col min="12798" max="12798" width="10.28515625" style="19" customWidth="1"/>
    <col min="12799" max="12799" width="8.7109375" style="19" customWidth="1"/>
    <col min="12800" max="12800" width="5.7109375" style="19" customWidth="1"/>
    <col min="12801" max="12801" width="11" style="19" customWidth="1"/>
    <col min="12802" max="12802" width="8.42578125" style="19" customWidth="1"/>
    <col min="12803" max="12803" width="5.85546875" style="19" customWidth="1"/>
    <col min="12804" max="12804" width="10.140625" style="19" customWidth="1"/>
    <col min="12805" max="12805" width="8.28515625" style="19" customWidth="1"/>
    <col min="12806" max="12806" width="6.28515625" style="19" customWidth="1"/>
    <col min="12807" max="12807" width="10.140625" style="19" customWidth="1"/>
    <col min="12808" max="12808" width="7.85546875" style="19" customWidth="1"/>
    <col min="12809" max="12809" width="10.28515625" style="19" customWidth="1"/>
    <col min="12810" max="12810" width="10.140625" style="19" customWidth="1"/>
    <col min="12811" max="12811" width="35.28515625" style="19" customWidth="1"/>
    <col min="12812" max="12812" width="15.42578125" style="19" customWidth="1"/>
    <col min="12813" max="12813" width="41.42578125" style="19" customWidth="1"/>
    <col min="12814" max="13047" width="11.42578125" style="19"/>
    <col min="13048" max="13048" width="34.85546875" style="19" customWidth="1"/>
    <col min="13049" max="13049" width="9.28515625" style="19" customWidth="1"/>
    <col min="13050" max="13050" width="5.7109375" style="19" customWidth="1"/>
    <col min="13051" max="13051" width="10" style="19" customWidth="1"/>
    <col min="13052" max="13052" width="9.42578125" style="19" customWidth="1"/>
    <col min="13053" max="13053" width="5.85546875" style="19" customWidth="1"/>
    <col min="13054" max="13054" width="10.28515625" style="19" customWidth="1"/>
    <col min="13055" max="13055" width="8.7109375" style="19" customWidth="1"/>
    <col min="13056" max="13056" width="5.7109375" style="19" customWidth="1"/>
    <col min="13057" max="13057" width="11" style="19" customWidth="1"/>
    <col min="13058" max="13058" width="8.42578125" style="19" customWidth="1"/>
    <col min="13059" max="13059" width="5.85546875" style="19" customWidth="1"/>
    <col min="13060" max="13060" width="10.140625" style="19" customWidth="1"/>
    <col min="13061" max="13061" width="8.28515625" style="19" customWidth="1"/>
    <col min="13062" max="13062" width="6.28515625" style="19" customWidth="1"/>
    <col min="13063" max="13063" width="10.140625" style="19" customWidth="1"/>
    <col min="13064" max="13064" width="7.85546875" style="19" customWidth="1"/>
    <col min="13065" max="13065" width="10.28515625" style="19" customWidth="1"/>
    <col min="13066" max="13066" width="10.140625" style="19" customWidth="1"/>
    <col min="13067" max="13067" width="35.28515625" style="19" customWidth="1"/>
    <col min="13068" max="13068" width="15.42578125" style="19" customWidth="1"/>
    <col min="13069" max="13069" width="41.42578125" style="19" customWidth="1"/>
    <col min="13070" max="13303" width="11.42578125" style="19"/>
    <col min="13304" max="13304" width="34.85546875" style="19" customWidth="1"/>
    <col min="13305" max="13305" width="9.28515625" style="19" customWidth="1"/>
    <col min="13306" max="13306" width="5.7109375" style="19" customWidth="1"/>
    <col min="13307" max="13307" width="10" style="19" customWidth="1"/>
    <col min="13308" max="13308" width="9.42578125" style="19" customWidth="1"/>
    <col min="13309" max="13309" width="5.85546875" style="19" customWidth="1"/>
    <col min="13310" max="13310" width="10.28515625" style="19" customWidth="1"/>
    <col min="13311" max="13311" width="8.7109375" style="19" customWidth="1"/>
    <col min="13312" max="13312" width="5.7109375" style="19" customWidth="1"/>
    <col min="13313" max="13313" width="11" style="19" customWidth="1"/>
    <col min="13314" max="13314" width="8.42578125" style="19" customWidth="1"/>
    <col min="13315" max="13315" width="5.85546875" style="19" customWidth="1"/>
    <col min="13316" max="13316" width="10.140625" style="19" customWidth="1"/>
    <col min="13317" max="13317" width="8.28515625" style="19" customWidth="1"/>
    <col min="13318" max="13318" width="6.28515625" style="19" customWidth="1"/>
    <col min="13319" max="13319" width="10.140625" style="19" customWidth="1"/>
    <col min="13320" max="13320" width="7.85546875" style="19" customWidth="1"/>
    <col min="13321" max="13321" width="10.28515625" style="19" customWidth="1"/>
    <col min="13322" max="13322" width="10.140625" style="19" customWidth="1"/>
    <col min="13323" max="13323" width="35.28515625" style="19" customWidth="1"/>
    <col min="13324" max="13324" width="15.42578125" style="19" customWidth="1"/>
    <col min="13325" max="13325" width="41.42578125" style="19" customWidth="1"/>
    <col min="13326" max="13559" width="11.42578125" style="19"/>
    <col min="13560" max="13560" width="34.85546875" style="19" customWidth="1"/>
    <col min="13561" max="13561" width="9.28515625" style="19" customWidth="1"/>
    <col min="13562" max="13562" width="5.7109375" style="19" customWidth="1"/>
    <col min="13563" max="13563" width="10" style="19" customWidth="1"/>
    <col min="13564" max="13564" width="9.42578125" style="19" customWidth="1"/>
    <col min="13565" max="13565" width="5.85546875" style="19" customWidth="1"/>
    <col min="13566" max="13566" width="10.28515625" style="19" customWidth="1"/>
    <col min="13567" max="13567" width="8.7109375" style="19" customWidth="1"/>
    <col min="13568" max="13568" width="5.7109375" style="19" customWidth="1"/>
    <col min="13569" max="13569" width="11" style="19" customWidth="1"/>
    <col min="13570" max="13570" width="8.42578125" style="19" customWidth="1"/>
    <col min="13571" max="13571" width="5.85546875" style="19" customWidth="1"/>
    <col min="13572" max="13572" width="10.140625" style="19" customWidth="1"/>
    <col min="13573" max="13573" width="8.28515625" style="19" customWidth="1"/>
    <col min="13574" max="13574" width="6.28515625" style="19" customWidth="1"/>
    <col min="13575" max="13575" width="10.140625" style="19" customWidth="1"/>
    <col min="13576" max="13576" width="7.85546875" style="19" customWidth="1"/>
    <col min="13577" max="13577" width="10.28515625" style="19" customWidth="1"/>
    <col min="13578" max="13578" width="10.140625" style="19" customWidth="1"/>
    <col min="13579" max="13579" width="35.28515625" style="19" customWidth="1"/>
    <col min="13580" max="13580" width="15.42578125" style="19" customWidth="1"/>
    <col min="13581" max="13581" width="41.42578125" style="19" customWidth="1"/>
    <col min="13582" max="13815" width="11.42578125" style="19"/>
    <col min="13816" max="13816" width="34.85546875" style="19" customWidth="1"/>
    <col min="13817" max="13817" width="9.28515625" style="19" customWidth="1"/>
    <col min="13818" max="13818" width="5.7109375" style="19" customWidth="1"/>
    <col min="13819" max="13819" width="10" style="19" customWidth="1"/>
    <col min="13820" max="13820" width="9.42578125" style="19" customWidth="1"/>
    <col min="13821" max="13821" width="5.85546875" style="19" customWidth="1"/>
    <col min="13822" max="13822" width="10.28515625" style="19" customWidth="1"/>
    <col min="13823" max="13823" width="8.7109375" style="19" customWidth="1"/>
    <col min="13824" max="13824" width="5.7109375" style="19" customWidth="1"/>
    <col min="13825" max="13825" width="11" style="19" customWidth="1"/>
    <col min="13826" max="13826" width="8.42578125" style="19" customWidth="1"/>
    <col min="13827" max="13827" width="5.85546875" style="19" customWidth="1"/>
    <col min="13828" max="13828" width="10.140625" style="19" customWidth="1"/>
    <col min="13829" max="13829" width="8.28515625" style="19" customWidth="1"/>
    <col min="13830" max="13830" width="6.28515625" style="19" customWidth="1"/>
    <col min="13831" max="13831" width="10.140625" style="19" customWidth="1"/>
    <col min="13832" max="13832" width="7.85546875" style="19" customWidth="1"/>
    <col min="13833" max="13833" width="10.28515625" style="19" customWidth="1"/>
    <col min="13834" max="13834" width="10.140625" style="19" customWidth="1"/>
    <col min="13835" max="13835" width="35.28515625" style="19" customWidth="1"/>
    <col min="13836" max="13836" width="15.42578125" style="19" customWidth="1"/>
    <col min="13837" max="13837" width="41.42578125" style="19" customWidth="1"/>
    <col min="13838" max="14071" width="11.42578125" style="19"/>
    <col min="14072" max="14072" width="34.85546875" style="19" customWidth="1"/>
    <col min="14073" max="14073" width="9.28515625" style="19" customWidth="1"/>
    <col min="14074" max="14074" width="5.7109375" style="19" customWidth="1"/>
    <col min="14075" max="14075" width="10" style="19" customWidth="1"/>
    <col min="14076" max="14076" width="9.42578125" style="19" customWidth="1"/>
    <col min="14077" max="14077" width="5.85546875" style="19" customWidth="1"/>
    <col min="14078" max="14078" width="10.28515625" style="19" customWidth="1"/>
    <col min="14079" max="14079" width="8.7109375" style="19" customWidth="1"/>
    <col min="14080" max="14080" width="5.7109375" style="19" customWidth="1"/>
    <col min="14081" max="14081" width="11" style="19" customWidth="1"/>
    <col min="14082" max="14082" width="8.42578125" style="19" customWidth="1"/>
    <col min="14083" max="14083" width="5.85546875" style="19" customWidth="1"/>
    <col min="14084" max="14084" width="10.140625" style="19" customWidth="1"/>
    <col min="14085" max="14085" width="8.28515625" style="19" customWidth="1"/>
    <col min="14086" max="14086" width="6.28515625" style="19" customWidth="1"/>
    <col min="14087" max="14087" width="10.140625" style="19" customWidth="1"/>
    <col min="14088" max="14088" width="7.85546875" style="19" customWidth="1"/>
    <col min="14089" max="14089" width="10.28515625" style="19" customWidth="1"/>
    <col min="14090" max="14090" width="10.140625" style="19" customWidth="1"/>
    <col min="14091" max="14091" width="35.28515625" style="19" customWidth="1"/>
    <col min="14092" max="14092" width="15.42578125" style="19" customWidth="1"/>
    <col min="14093" max="14093" width="41.42578125" style="19" customWidth="1"/>
    <col min="14094" max="14327" width="11.42578125" style="19"/>
    <col min="14328" max="14328" width="34.85546875" style="19" customWidth="1"/>
    <col min="14329" max="14329" width="9.28515625" style="19" customWidth="1"/>
    <col min="14330" max="14330" width="5.7109375" style="19" customWidth="1"/>
    <col min="14331" max="14331" width="10" style="19" customWidth="1"/>
    <col min="14332" max="14332" width="9.42578125" style="19" customWidth="1"/>
    <col min="14333" max="14333" width="5.85546875" style="19" customWidth="1"/>
    <col min="14334" max="14334" width="10.28515625" style="19" customWidth="1"/>
    <col min="14335" max="14335" width="8.7109375" style="19" customWidth="1"/>
    <col min="14336" max="14336" width="5.7109375" style="19" customWidth="1"/>
    <col min="14337" max="14337" width="11" style="19" customWidth="1"/>
    <col min="14338" max="14338" width="8.42578125" style="19" customWidth="1"/>
    <col min="14339" max="14339" width="5.85546875" style="19" customWidth="1"/>
    <col min="14340" max="14340" width="10.140625" style="19" customWidth="1"/>
    <col min="14341" max="14341" width="8.28515625" style="19" customWidth="1"/>
    <col min="14342" max="14342" width="6.28515625" style="19" customWidth="1"/>
    <col min="14343" max="14343" width="10.140625" style="19" customWidth="1"/>
    <col min="14344" max="14344" width="7.85546875" style="19" customWidth="1"/>
    <col min="14345" max="14345" width="10.28515625" style="19" customWidth="1"/>
    <col min="14346" max="14346" width="10.140625" style="19" customWidth="1"/>
    <col min="14347" max="14347" width="35.28515625" style="19" customWidth="1"/>
    <col min="14348" max="14348" width="15.42578125" style="19" customWidth="1"/>
    <col min="14349" max="14349" width="41.42578125" style="19" customWidth="1"/>
    <col min="14350" max="14583" width="11.42578125" style="19"/>
    <col min="14584" max="14584" width="34.85546875" style="19" customWidth="1"/>
    <col min="14585" max="14585" width="9.28515625" style="19" customWidth="1"/>
    <col min="14586" max="14586" width="5.7109375" style="19" customWidth="1"/>
    <col min="14587" max="14587" width="10" style="19" customWidth="1"/>
    <col min="14588" max="14588" width="9.42578125" style="19" customWidth="1"/>
    <col min="14589" max="14589" width="5.85546875" style="19" customWidth="1"/>
    <col min="14590" max="14590" width="10.28515625" style="19" customWidth="1"/>
    <col min="14591" max="14591" width="8.7109375" style="19" customWidth="1"/>
    <col min="14592" max="14592" width="5.7109375" style="19" customWidth="1"/>
    <col min="14593" max="14593" width="11" style="19" customWidth="1"/>
    <col min="14594" max="14594" width="8.42578125" style="19" customWidth="1"/>
    <col min="14595" max="14595" width="5.85546875" style="19" customWidth="1"/>
    <col min="14596" max="14596" width="10.140625" style="19" customWidth="1"/>
    <col min="14597" max="14597" width="8.28515625" style="19" customWidth="1"/>
    <col min="14598" max="14598" width="6.28515625" style="19" customWidth="1"/>
    <col min="14599" max="14599" width="10.140625" style="19" customWidth="1"/>
    <col min="14600" max="14600" width="7.85546875" style="19" customWidth="1"/>
    <col min="14601" max="14601" width="10.28515625" style="19" customWidth="1"/>
    <col min="14602" max="14602" width="10.140625" style="19" customWidth="1"/>
    <col min="14603" max="14603" width="35.28515625" style="19" customWidth="1"/>
    <col min="14604" max="14604" width="15.42578125" style="19" customWidth="1"/>
    <col min="14605" max="14605" width="41.42578125" style="19" customWidth="1"/>
    <col min="14606" max="14839" width="11.42578125" style="19"/>
    <col min="14840" max="14840" width="34.85546875" style="19" customWidth="1"/>
    <col min="14841" max="14841" width="9.28515625" style="19" customWidth="1"/>
    <col min="14842" max="14842" width="5.7109375" style="19" customWidth="1"/>
    <col min="14843" max="14843" width="10" style="19" customWidth="1"/>
    <col min="14844" max="14844" width="9.42578125" style="19" customWidth="1"/>
    <col min="14845" max="14845" width="5.85546875" style="19" customWidth="1"/>
    <col min="14846" max="14846" width="10.28515625" style="19" customWidth="1"/>
    <col min="14847" max="14847" width="8.7109375" style="19" customWidth="1"/>
    <col min="14848" max="14848" width="5.7109375" style="19" customWidth="1"/>
    <col min="14849" max="14849" width="11" style="19" customWidth="1"/>
    <col min="14850" max="14850" width="8.42578125" style="19" customWidth="1"/>
    <col min="14851" max="14851" width="5.85546875" style="19" customWidth="1"/>
    <col min="14852" max="14852" width="10.140625" style="19" customWidth="1"/>
    <col min="14853" max="14853" width="8.28515625" style="19" customWidth="1"/>
    <col min="14854" max="14854" width="6.28515625" style="19" customWidth="1"/>
    <col min="14855" max="14855" width="10.140625" style="19" customWidth="1"/>
    <col min="14856" max="14856" width="7.85546875" style="19" customWidth="1"/>
    <col min="14857" max="14857" width="10.28515625" style="19" customWidth="1"/>
    <col min="14858" max="14858" width="10.140625" style="19" customWidth="1"/>
    <col min="14859" max="14859" width="35.28515625" style="19" customWidth="1"/>
    <col min="14860" max="14860" width="15.42578125" style="19" customWidth="1"/>
    <col min="14861" max="14861" width="41.42578125" style="19" customWidth="1"/>
    <col min="14862" max="15095" width="11.42578125" style="19"/>
    <col min="15096" max="15096" width="34.85546875" style="19" customWidth="1"/>
    <col min="15097" max="15097" width="9.28515625" style="19" customWidth="1"/>
    <col min="15098" max="15098" width="5.7109375" style="19" customWidth="1"/>
    <col min="15099" max="15099" width="10" style="19" customWidth="1"/>
    <col min="15100" max="15100" width="9.42578125" style="19" customWidth="1"/>
    <col min="15101" max="15101" width="5.85546875" style="19" customWidth="1"/>
    <col min="15102" max="15102" width="10.28515625" style="19" customWidth="1"/>
    <col min="15103" max="15103" width="8.7109375" style="19" customWidth="1"/>
    <col min="15104" max="15104" width="5.7109375" style="19" customWidth="1"/>
    <col min="15105" max="15105" width="11" style="19" customWidth="1"/>
    <col min="15106" max="15106" width="8.42578125" style="19" customWidth="1"/>
    <col min="15107" max="15107" width="5.85546875" style="19" customWidth="1"/>
    <col min="15108" max="15108" width="10.140625" style="19" customWidth="1"/>
    <col min="15109" max="15109" width="8.28515625" style="19" customWidth="1"/>
    <col min="15110" max="15110" width="6.28515625" style="19" customWidth="1"/>
    <col min="15111" max="15111" width="10.140625" style="19" customWidth="1"/>
    <col min="15112" max="15112" width="7.85546875" style="19" customWidth="1"/>
    <col min="15113" max="15113" width="10.28515625" style="19" customWidth="1"/>
    <col min="15114" max="15114" width="10.140625" style="19" customWidth="1"/>
    <col min="15115" max="15115" width="35.28515625" style="19" customWidth="1"/>
    <col min="15116" max="15116" width="15.42578125" style="19" customWidth="1"/>
    <col min="15117" max="15117" width="41.42578125" style="19" customWidth="1"/>
    <col min="15118" max="15351" width="11.42578125" style="19"/>
    <col min="15352" max="15352" width="34.85546875" style="19" customWidth="1"/>
    <col min="15353" max="15353" width="9.28515625" style="19" customWidth="1"/>
    <col min="15354" max="15354" width="5.7109375" style="19" customWidth="1"/>
    <col min="15355" max="15355" width="10" style="19" customWidth="1"/>
    <col min="15356" max="15356" width="9.42578125" style="19" customWidth="1"/>
    <col min="15357" max="15357" width="5.85546875" style="19" customWidth="1"/>
    <col min="15358" max="15358" width="10.28515625" style="19" customWidth="1"/>
    <col min="15359" max="15359" width="8.7109375" style="19" customWidth="1"/>
    <col min="15360" max="15360" width="5.7109375" style="19" customWidth="1"/>
    <col min="15361" max="15361" width="11" style="19" customWidth="1"/>
    <col min="15362" max="15362" width="8.42578125" style="19" customWidth="1"/>
    <col min="15363" max="15363" width="5.85546875" style="19" customWidth="1"/>
    <col min="15364" max="15364" width="10.140625" style="19" customWidth="1"/>
    <col min="15365" max="15365" width="8.28515625" style="19" customWidth="1"/>
    <col min="15366" max="15366" width="6.28515625" style="19" customWidth="1"/>
    <col min="15367" max="15367" width="10.140625" style="19" customWidth="1"/>
    <col min="15368" max="15368" width="7.85546875" style="19" customWidth="1"/>
    <col min="15369" max="15369" width="10.28515625" style="19" customWidth="1"/>
    <col min="15370" max="15370" width="10.140625" style="19" customWidth="1"/>
    <col min="15371" max="15371" width="35.28515625" style="19" customWidth="1"/>
    <col min="15372" max="15372" width="15.42578125" style="19" customWidth="1"/>
    <col min="15373" max="15373" width="41.42578125" style="19" customWidth="1"/>
    <col min="15374" max="15607" width="11.42578125" style="19"/>
    <col min="15608" max="15608" width="34.85546875" style="19" customWidth="1"/>
    <col min="15609" max="15609" width="9.28515625" style="19" customWidth="1"/>
    <col min="15610" max="15610" width="5.7109375" style="19" customWidth="1"/>
    <col min="15611" max="15611" width="10" style="19" customWidth="1"/>
    <col min="15612" max="15612" width="9.42578125" style="19" customWidth="1"/>
    <col min="15613" max="15613" width="5.85546875" style="19" customWidth="1"/>
    <col min="15614" max="15614" width="10.28515625" style="19" customWidth="1"/>
    <col min="15615" max="15615" width="8.7109375" style="19" customWidth="1"/>
    <col min="15616" max="15616" width="5.7109375" style="19" customWidth="1"/>
    <col min="15617" max="15617" width="11" style="19" customWidth="1"/>
    <col min="15618" max="15618" width="8.42578125" style="19" customWidth="1"/>
    <col min="15619" max="15619" width="5.85546875" style="19" customWidth="1"/>
    <col min="15620" max="15620" width="10.140625" style="19" customWidth="1"/>
    <col min="15621" max="15621" width="8.28515625" style="19" customWidth="1"/>
    <col min="15622" max="15622" width="6.28515625" style="19" customWidth="1"/>
    <col min="15623" max="15623" width="10.140625" style="19" customWidth="1"/>
    <col min="15624" max="15624" width="7.85546875" style="19" customWidth="1"/>
    <col min="15625" max="15625" width="10.28515625" style="19" customWidth="1"/>
    <col min="15626" max="15626" width="10.140625" style="19" customWidth="1"/>
    <col min="15627" max="15627" width="35.28515625" style="19" customWidth="1"/>
    <col min="15628" max="15628" width="15.42578125" style="19" customWidth="1"/>
    <col min="15629" max="15629" width="41.42578125" style="19" customWidth="1"/>
    <col min="15630" max="15863" width="11.42578125" style="19"/>
    <col min="15864" max="15864" width="34.85546875" style="19" customWidth="1"/>
    <col min="15865" max="15865" width="9.28515625" style="19" customWidth="1"/>
    <col min="15866" max="15866" width="5.7109375" style="19" customWidth="1"/>
    <col min="15867" max="15867" width="10" style="19" customWidth="1"/>
    <col min="15868" max="15868" width="9.42578125" style="19" customWidth="1"/>
    <col min="15869" max="15869" width="5.85546875" style="19" customWidth="1"/>
    <col min="15870" max="15870" width="10.28515625" style="19" customWidth="1"/>
    <col min="15871" max="15871" width="8.7109375" style="19" customWidth="1"/>
    <col min="15872" max="15872" width="5.7109375" style="19" customWidth="1"/>
    <col min="15873" max="15873" width="11" style="19" customWidth="1"/>
    <col min="15874" max="15874" width="8.42578125" style="19" customWidth="1"/>
    <col min="15875" max="15875" width="5.85546875" style="19" customWidth="1"/>
    <col min="15876" max="15876" width="10.140625" style="19" customWidth="1"/>
    <col min="15877" max="15877" width="8.28515625" style="19" customWidth="1"/>
    <col min="15878" max="15878" width="6.28515625" style="19" customWidth="1"/>
    <col min="15879" max="15879" width="10.140625" style="19" customWidth="1"/>
    <col min="15880" max="15880" width="7.85546875" style="19" customWidth="1"/>
    <col min="15881" max="15881" width="10.28515625" style="19" customWidth="1"/>
    <col min="15882" max="15882" width="10.140625" style="19" customWidth="1"/>
    <col min="15883" max="15883" width="35.28515625" style="19" customWidth="1"/>
    <col min="15884" max="15884" width="15.42578125" style="19" customWidth="1"/>
    <col min="15885" max="15885" width="41.42578125" style="19" customWidth="1"/>
    <col min="15886" max="16119" width="11.42578125" style="19"/>
    <col min="16120" max="16120" width="34.85546875" style="19" customWidth="1"/>
    <col min="16121" max="16121" width="9.28515625" style="19" customWidth="1"/>
    <col min="16122" max="16122" width="5.7109375" style="19" customWidth="1"/>
    <col min="16123" max="16123" width="10" style="19" customWidth="1"/>
    <col min="16124" max="16124" width="9.42578125" style="19" customWidth="1"/>
    <col min="16125" max="16125" width="5.85546875" style="19" customWidth="1"/>
    <col min="16126" max="16126" width="10.28515625" style="19" customWidth="1"/>
    <col min="16127" max="16127" width="8.7109375" style="19" customWidth="1"/>
    <col min="16128" max="16128" width="5.7109375" style="19" customWidth="1"/>
    <col min="16129" max="16129" width="11" style="19" customWidth="1"/>
    <col min="16130" max="16130" width="8.42578125" style="19" customWidth="1"/>
    <col min="16131" max="16131" width="5.85546875" style="19" customWidth="1"/>
    <col min="16132" max="16132" width="10.140625" style="19" customWidth="1"/>
    <col min="16133" max="16133" width="8.28515625" style="19" customWidth="1"/>
    <col min="16134" max="16134" width="6.28515625" style="19" customWidth="1"/>
    <col min="16135" max="16135" width="10.140625" style="19" customWidth="1"/>
    <col min="16136" max="16136" width="7.85546875" style="19" customWidth="1"/>
    <col min="16137" max="16137" width="10.28515625" style="19" customWidth="1"/>
    <col min="16138" max="16138" width="10.140625" style="19" customWidth="1"/>
    <col min="16139" max="16139" width="35.28515625" style="19" customWidth="1"/>
    <col min="16140" max="16140" width="15.42578125" style="19" customWidth="1"/>
    <col min="16141" max="16141" width="41.42578125" style="19" customWidth="1"/>
    <col min="16142" max="16384" width="11.42578125" style="19"/>
  </cols>
  <sheetData>
    <row r="1" spans="1:21" ht="23.25">
      <c r="H1" s="2202">
        <v>21</v>
      </c>
      <c r="P1" s="2201">
        <v>22</v>
      </c>
    </row>
    <row r="3" spans="1:21" ht="18.75" customHeight="1">
      <c r="H3" s="1036" t="s">
        <v>1222</v>
      </c>
    </row>
    <row r="4" spans="1:21">
      <c r="O4" s="1052"/>
    </row>
    <row r="5" spans="1:21" ht="24" customHeight="1">
      <c r="A5" s="2547"/>
      <c r="B5" s="2547"/>
      <c r="C5" s="2547"/>
      <c r="D5" s="2547"/>
      <c r="H5" s="2601" t="s">
        <v>1325</v>
      </c>
      <c r="I5" s="2606"/>
      <c r="J5" s="2606"/>
      <c r="K5" s="2606"/>
      <c r="L5" s="2606"/>
      <c r="M5" s="2606"/>
      <c r="N5" s="2606"/>
      <c r="O5" s="2606"/>
      <c r="P5" s="2606"/>
      <c r="Q5" s="1915"/>
      <c r="R5" s="1915"/>
    </row>
    <row r="6" spans="1:21">
      <c r="F6" s="414"/>
      <c r="H6" s="414"/>
    </row>
    <row r="7" spans="1:21">
      <c r="F7" s="414"/>
      <c r="H7" s="414"/>
    </row>
    <row r="8" spans="1:21" ht="20.100000000000001" customHeight="1" thickBot="1"/>
    <row r="9" spans="1:21" ht="20.100000000000001" customHeight="1" thickTop="1" thickBot="1">
      <c r="A9" s="2610">
        <v>2012</v>
      </c>
      <c r="B9" s="2611"/>
      <c r="C9" s="2612"/>
      <c r="D9" s="2610">
        <v>2013</v>
      </c>
      <c r="E9" s="2611"/>
      <c r="F9" s="2612"/>
      <c r="H9" s="2616"/>
      <c r="I9" s="341">
        <v>2007</v>
      </c>
      <c r="J9" s="341">
        <v>2008</v>
      </c>
      <c r="K9" s="341">
        <v>2009</v>
      </c>
      <c r="L9" s="341">
        <v>2010</v>
      </c>
      <c r="M9" s="341">
        <v>2012</v>
      </c>
      <c r="N9" s="341">
        <v>2013</v>
      </c>
      <c r="O9" s="341">
        <v>2014</v>
      </c>
      <c r="Q9" s="1917"/>
      <c r="R9" s="1917"/>
    </row>
    <row r="10" spans="1:21" ht="20.100000000000001" customHeight="1" thickBot="1">
      <c r="A10" s="342" t="s">
        <v>373</v>
      </c>
      <c r="B10" s="342" t="s">
        <v>251</v>
      </c>
      <c r="C10" s="343" t="s">
        <v>678</v>
      </c>
      <c r="D10" s="775" t="s">
        <v>373</v>
      </c>
      <c r="E10" s="771" t="s">
        <v>251</v>
      </c>
      <c r="F10" s="343" t="s">
        <v>678</v>
      </c>
      <c r="H10" s="2617"/>
      <c r="I10" s="2022" t="s">
        <v>373</v>
      </c>
      <c r="J10" s="2023" t="s">
        <v>373</v>
      </c>
      <c r="K10" s="2024" t="s">
        <v>373</v>
      </c>
      <c r="L10" s="2024" t="s">
        <v>373</v>
      </c>
      <c r="M10" s="2024" t="s">
        <v>373</v>
      </c>
      <c r="N10" s="2022" t="s">
        <v>373</v>
      </c>
      <c r="O10" s="2022" t="s">
        <v>373</v>
      </c>
      <c r="Q10" s="1920"/>
      <c r="R10" s="1920"/>
      <c r="S10" s="374"/>
    </row>
    <row r="11" spans="1:21" ht="35.25" customHeight="1" thickBot="1">
      <c r="A11" s="344">
        <v>490773</v>
      </c>
      <c r="B11" s="345">
        <v>78.400000000000006</v>
      </c>
      <c r="C11" s="346" t="s">
        <v>631</v>
      </c>
      <c r="D11" s="776">
        <v>511892</v>
      </c>
      <c r="E11" s="772">
        <v>77.7</v>
      </c>
      <c r="F11" s="346" t="s">
        <v>291</v>
      </c>
      <c r="H11" s="2019" t="s">
        <v>679</v>
      </c>
      <c r="I11" s="417">
        <v>489890</v>
      </c>
      <c r="J11" s="344">
        <v>432710</v>
      </c>
      <c r="K11" s="347">
        <v>482503</v>
      </c>
      <c r="L11" s="344">
        <v>486833</v>
      </c>
      <c r="M11" s="344">
        <v>490773</v>
      </c>
      <c r="N11" s="397">
        <v>499530</v>
      </c>
      <c r="O11" s="397">
        <v>514832</v>
      </c>
      <c r="Q11" s="1918"/>
      <c r="R11" s="1979"/>
    </row>
    <row r="12" spans="1:21" ht="36" customHeight="1" thickBot="1">
      <c r="A12" s="349">
        <v>83529</v>
      </c>
      <c r="B12" s="268">
        <v>13.4</v>
      </c>
      <c r="C12" s="348" t="s">
        <v>271</v>
      </c>
      <c r="D12" s="349">
        <v>84769</v>
      </c>
      <c r="E12" s="773">
        <v>12.9</v>
      </c>
      <c r="F12" s="348" t="s">
        <v>1126</v>
      </c>
      <c r="H12" s="2020" t="s">
        <v>680</v>
      </c>
      <c r="I12" s="398">
        <v>52759</v>
      </c>
      <c r="J12" s="349">
        <v>49730</v>
      </c>
      <c r="K12" s="350">
        <v>60346</v>
      </c>
      <c r="L12" s="349">
        <v>74552</v>
      </c>
      <c r="M12" s="349">
        <v>83529</v>
      </c>
      <c r="N12" s="398">
        <v>80451</v>
      </c>
      <c r="O12" s="398">
        <v>89775</v>
      </c>
      <c r="Q12" s="1918"/>
      <c r="R12" s="1979"/>
    </row>
    <row r="13" spans="1:21" ht="35.25" customHeight="1" thickBot="1">
      <c r="A13" s="349">
        <v>51329</v>
      </c>
      <c r="B13" s="351">
        <v>8.1999999999999993</v>
      </c>
      <c r="C13" s="348" t="s">
        <v>682</v>
      </c>
      <c r="D13" s="349">
        <v>61734</v>
      </c>
      <c r="E13" s="774">
        <v>9.4</v>
      </c>
      <c r="F13" s="348" t="s">
        <v>1127</v>
      </c>
      <c r="H13" s="2020" t="s">
        <v>683</v>
      </c>
      <c r="I13" s="398">
        <v>55267</v>
      </c>
      <c r="J13" s="349">
        <v>61331</v>
      </c>
      <c r="K13" s="350">
        <v>54991</v>
      </c>
      <c r="L13" s="349">
        <v>53020</v>
      </c>
      <c r="M13" s="349">
        <v>51329</v>
      </c>
      <c r="N13" s="398">
        <v>61155</v>
      </c>
      <c r="O13" s="398">
        <v>64754</v>
      </c>
      <c r="Q13" s="1918"/>
      <c r="R13" s="1918"/>
    </row>
    <row r="14" spans="1:21" ht="32.25" customHeight="1" thickBot="1">
      <c r="A14" s="928">
        <v>625631</v>
      </c>
      <c r="B14" s="353">
        <v>100</v>
      </c>
      <c r="C14" s="352" t="s">
        <v>537</v>
      </c>
      <c r="D14" s="928">
        <f>SUM(D11:D13)</f>
        <v>658395</v>
      </c>
      <c r="E14" s="353">
        <v>100</v>
      </c>
      <c r="F14" s="352" t="s">
        <v>537</v>
      </c>
      <c r="H14" s="2020" t="s">
        <v>248</v>
      </c>
      <c r="I14" s="928">
        <f t="shared" ref="I14:M14" si="0">SUM(I11:I13)</f>
        <v>597916</v>
      </c>
      <c r="J14" s="928">
        <f t="shared" si="0"/>
        <v>543771</v>
      </c>
      <c r="K14" s="928">
        <f t="shared" si="0"/>
        <v>597840</v>
      </c>
      <c r="L14" s="928">
        <f t="shared" si="0"/>
        <v>614405</v>
      </c>
      <c r="M14" s="928">
        <f t="shared" si="0"/>
        <v>625631</v>
      </c>
      <c r="N14" s="1035">
        <f>SUM(N11:N13)</f>
        <v>641136</v>
      </c>
      <c r="O14" s="1035">
        <f>SUM(O11:O13)</f>
        <v>669361</v>
      </c>
      <c r="Q14" s="955"/>
      <c r="R14" s="955"/>
      <c r="S14" s="374"/>
      <c r="U14" s="414"/>
    </row>
    <row r="15" spans="1:21" ht="34.5" customHeight="1" thickBot="1">
      <c r="A15" s="2618" t="s">
        <v>687</v>
      </c>
      <c r="B15" s="2619"/>
      <c r="C15" s="2620"/>
      <c r="D15" s="2618" t="s">
        <v>297</v>
      </c>
      <c r="E15" s="2619"/>
      <c r="F15" s="2620"/>
      <c r="H15" s="2021" t="s">
        <v>443</v>
      </c>
      <c r="I15" s="1034" t="s">
        <v>688</v>
      </c>
      <c r="J15" s="1037">
        <v>-9.1</v>
      </c>
      <c r="K15" s="1038" t="s">
        <v>689</v>
      </c>
      <c r="L15" s="1038" t="s">
        <v>686</v>
      </c>
      <c r="M15" s="1038" t="s">
        <v>687</v>
      </c>
      <c r="N15" s="1038" t="s">
        <v>342</v>
      </c>
      <c r="O15" s="1038" t="s">
        <v>712</v>
      </c>
      <c r="Q15" s="1919"/>
      <c r="R15" s="1919"/>
    </row>
    <row r="16" spans="1:21" ht="13.5" thickTop="1"/>
    <row r="18" spans="8:18">
      <c r="O18" s="414"/>
      <c r="Q18" s="414"/>
    </row>
    <row r="22" spans="8:18">
      <c r="I22" s="307"/>
    </row>
    <row r="27" spans="8:18">
      <c r="P27" s="414"/>
      <c r="Q27" s="414"/>
      <c r="R27" s="414"/>
    </row>
    <row r="29" spans="8:18" ht="15.75">
      <c r="H29" s="2603" t="s">
        <v>1133</v>
      </c>
      <c r="I29" s="2603"/>
      <c r="J29" s="2603"/>
      <c r="K29" s="2613"/>
      <c r="L29" s="2613"/>
      <c r="M29" s="2613"/>
      <c r="N29" s="2613"/>
      <c r="O29" s="1914"/>
      <c r="P29" s="414"/>
      <c r="Q29" s="414"/>
      <c r="R29" s="414"/>
    </row>
    <row r="32" spans="8:18" ht="13.5" thickBot="1"/>
    <row r="33" spans="8:10" ht="45.75" customHeight="1">
      <c r="H33" s="354"/>
      <c r="I33" s="1044" t="s">
        <v>373</v>
      </c>
      <c r="J33" s="1043" t="s">
        <v>251</v>
      </c>
    </row>
    <row r="34" spans="8:10" ht="42" customHeight="1">
      <c r="H34" s="357" t="s">
        <v>679</v>
      </c>
      <c r="I34" s="1041">
        <v>511892</v>
      </c>
      <c r="J34" s="1039">
        <v>77.7</v>
      </c>
    </row>
    <row r="35" spans="8:10" ht="41.25" customHeight="1">
      <c r="H35" s="358" t="s">
        <v>690</v>
      </c>
      <c r="I35" s="1041">
        <v>84769</v>
      </c>
      <c r="J35" s="1039">
        <v>12.9</v>
      </c>
    </row>
    <row r="36" spans="8:10" ht="34.5" customHeight="1" thickBot="1">
      <c r="H36" s="359" t="s">
        <v>248</v>
      </c>
      <c r="I36" s="1042">
        <f>SUM(I34:I35)</f>
        <v>596661</v>
      </c>
      <c r="J36" s="1040" t="s">
        <v>684</v>
      </c>
    </row>
    <row r="37" spans="8:10">
      <c r="H37" s="145" t="s">
        <v>691</v>
      </c>
    </row>
    <row r="38" spans="8:10">
      <c r="H38" s="145"/>
    </row>
    <row r="39" spans="8:10">
      <c r="H39" s="145"/>
    </row>
    <row r="40" spans="8:10">
      <c r="H40" s="145"/>
    </row>
    <row r="41" spans="8:10">
      <c r="H41" s="145"/>
    </row>
    <row r="42" spans="8:10">
      <c r="H42" s="145"/>
    </row>
    <row r="43" spans="8:10">
      <c r="H43" s="145"/>
    </row>
    <row r="46" spans="8:10">
      <c r="I46" s="149"/>
    </row>
    <row r="50" spans="8:15">
      <c r="H50" s="2614" t="s">
        <v>692</v>
      </c>
      <c r="I50" s="2614"/>
      <c r="J50" s="2614"/>
      <c r="K50" s="2615"/>
      <c r="L50" s="2615"/>
      <c r="M50" s="2615"/>
      <c r="N50" s="2615"/>
      <c r="O50" s="1916"/>
    </row>
    <row r="54" spans="8:15" ht="13.5" thickBot="1"/>
    <row r="55" spans="8:15" ht="15.75">
      <c r="H55" s="362"/>
      <c r="I55" s="355" t="s">
        <v>373</v>
      </c>
      <c r="J55" s="356" t="s">
        <v>251</v>
      </c>
    </row>
    <row r="56" spans="8:15" ht="15.75">
      <c r="H56" s="357" t="s">
        <v>679</v>
      </c>
      <c r="I56" s="268">
        <v>490773</v>
      </c>
      <c r="J56" s="363">
        <f>(I56/I59)*100</f>
        <v>78.444482450517967</v>
      </c>
    </row>
    <row r="57" spans="8:15" ht="15.75">
      <c r="H57" s="364" t="s">
        <v>680</v>
      </c>
      <c r="I57" s="268">
        <v>83529</v>
      </c>
      <c r="J57" s="363">
        <f>(I57/I59)*100</f>
        <v>13.351160668189396</v>
      </c>
    </row>
    <row r="58" spans="8:15" ht="15.75">
      <c r="H58" s="364" t="s">
        <v>683</v>
      </c>
      <c r="I58" s="268">
        <v>51329</v>
      </c>
      <c r="J58" s="363">
        <f>(I58/I59)*100</f>
        <v>8.2043568812926466</v>
      </c>
    </row>
    <row r="59" spans="8:15" ht="16.5" thickBot="1">
      <c r="H59" s="359" t="s">
        <v>248</v>
      </c>
      <c r="I59" s="360">
        <f>SUM(I56:I58)</f>
        <v>625631</v>
      </c>
      <c r="J59" s="361" t="s">
        <v>693</v>
      </c>
    </row>
    <row r="60" spans="8:15">
      <c r="H60" s="27" t="s">
        <v>691</v>
      </c>
    </row>
    <row r="61" spans="8:15">
      <c r="H61" s="27"/>
    </row>
    <row r="62" spans="8:15">
      <c r="H62" s="27"/>
    </row>
    <row r="63" spans="8:15">
      <c r="H63" s="27"/>
    </row>
    <row r="64" spans="8:15">
      <c r="H64" s="27"/>
    </row>
    <row r="70" spans="8:15">
      <c r="H70" s="2614" t="s">
        <v>776</v>
      </c>
      <c r="I70" s="2614"/>
      <c r="J70" s="2614"/>
      <c r="K70" s="2615"/>
      <c r="L70" s="2615"/>
      <c r="M70" s="2615"/>
      <c r="N70" s="2615"/>
      <c r="O70" s="1916"/>
    </row>
    <row r="74" spans="8:15" ht="13.5" thickBot="1"/>
    <row r="75" spans="8:15" ht="15.75">
      <c r="H75" s="362"/>
      <c r="I75" s="355" t="s">
        <v>373</v>
      </c>
      <c r="J75" s="356" t="s">
        <v>251</v>
      </c>
    </row>
    <row r="76" spans="8:15" ht="15.75">
      <c r="H76" s="357" t="s">
        <v>679</v>
      </c>
      <c r="I76" s="268">
        <v>511892</v>
      </c>
      <c r="J76" s="363">
        <f>(I76/I79)*100</f>
        <v>77.748464067922754</v>
      </c>
    </row>
    <row r="77" spans="8:15" ht="15.75">
      <c r="H77" s="364" t="s">
        <v>680</v>
      </c>
      <c r="I77" s="268">
        <v>84769</v>
      </c>
      <c r="J77" s="363">
        <f>(I77/I79)*100</f>
        <v>12.875097775651396</v>
      </c>
    </row>
    <row r="78" spans="8:15" ht="15.75">
      <c r="H78" s="364" t="s">
        <v>683</v>
      </c>
      <c r="I78" s="268">
        <v>61734</v>
      </c>
      <c r="J78" s="363">
        <f>(I78/I79)*100</f>
        <v>9.3764381564258539</v>
      </c>
    </row>
    <row r="79" spans="8:15" ht="16.5" thickBot="1">
      <c r="H79" s="359" t="s">
        <v>248</v>
      </c>
      <c r="I79" s="360">
        <f>SUM(I76:I78)</f>
        <v>658395</v>
      </c>
      <c r="J79" s="361" t="s">
        <v>693</v>
      </c>
    </row>
    <row r="80" spans="8:15">
      <c r="H80" s="27" t="s">
        <v>691</v>
      </c>
    </row>
  </sheetData>
  <mergeCells count="10">
    <mergeCell ref="H50:N50"/>
    <mergeCell ref="H70:N70"/>
    <mergeCell ref="H9:H10"/>
    <mergeCell ref="A15:C15"/>
    <mergeCell ref="D15:F15"/>
    <mergeCell ref="A5:D5"/>
    <mergeCell ref="H5:P5"/>
    <mergeCell ref="A9:C9"/>
    <mergeCell ref="D9:F9"/>
    <mergeCell ref="H29:N29"/>
  </mergeCells>
  <phoneticPr fontId="128" type="noConversion"/>
  <printOptions horizontalCentered="1" verticalCentered="1"/>
  <pageMargins left="0" right="0" top="0.17" bottom="1.24" header="0.21" footer="1.17"/>
  <pageSetup paperSize="9" scale="110" orientation="landscape" verticalDpi="360" r:id="rId1"/>
  <headerFooter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AA33"/>
  <sheetViews>
    <sheetView view="pageLayout" topLeftCell="B1" zoomScale="90" zoomScalePageLayoutView="90" workbookViewId="0">
      <selection activeCell="B8" sqref="B8:V8"/>
    </sheetView>
  </sheetViews>
  <sheetFormatPr baseColWidth="10" defaultColWidth="11.42578125" defaultRowHeight="12.75"/>
  <cols>
    <col min="1" max="1" width="1.42578125" style="19" hidden="1" customWidth="1"/>
    <col min="2" max="2" width="17.42578125" style="19" customWidth="1"/>
    <col min="3" max="3" width="10.7109375" style="19" hidden="1" customWidth="1"/>
    <col min="4" max="4" width="0.140625" style="19" hidden="1" customWidth="1"/>
    <col min="5" max="5" width="8.140625" style="19" customWidth="1"/>
    <col min="6" max="6" width="6" style="19" customWidth="1"/>
    <col min="7" max="7" width="10.42578125" style="19" customWidth="1"/>
    <col min="8" max="8" width="8.28515625" style="19" customWidth="1"/>
    <col min="9" max="9" width="6" style="19" customWidth="1"/>
    <col min="10" max="10" width="10.7109375" style="19" customWidth="1"/>
    <col min="11" max="11" width="8.42578125" style="19" customWidth="1"/>
    <col min="12" max="12" width="6.28515625" style="19" customWidth="1"/>
    <col min="13" max="13" width="10.7109375" style="19" customWidth="1"/>
    <col min="14" max="14" width="8.28515625" style="19" customWidth="1"/>
    <col min="15" max="15" width="6.42578125" style="19" customWidth="1"/>
    <col min="16" max="16" width="10.42578125" style="19" customWidth="1"/>
    <col min="17" max="17" width="8.28515625" style="19" customWidth="1"/>
    <col min="18" max="18" width="6" style="19" customWidth="1"/>
    <col min="19" max="19" width="10.42578125" style="19" customWidth="1"/>
    <col min="20" max="20" width="8.140625" style="19" customWidth="1"/>
    <col min="21" max="21" width="5.85546875" style="19" customWidth="1"/>
    <col min="22" max="22" width="10.28515625" style="19" customWidth="1"/>
    <col min="23" max="23" width="8.28515625" style="19" customWidth="1"/>
    <col min="24" max="24" width="6.140625" style="19" customWidth="1"/>
    <col min="25" max="25" width="11" style="19" customWidth="1"/>
    <col min="26" max="256" width="11.42578125" style="19"/>
    <col min="257" max="257" width="0" style="19" hidden="1" customWidth="1"/>
    <col min="258" max="258" width="18.42578125" style="19" customWidth="1"/>
    <col min="259" max="259" width="8.42578125" style="19" customWidth="1"/>
    <col min="260" max="260" width="7" style="19" customWidth="1"/>
    <col min="261" max="261" width="7.140625" style="19" customWidth="1"/>
    <col min="262" max="262" width="5.7109375" style="19" customWidth="1"/>
    <col min="263" max="263" width="11.140625" style="19" customWidth="1"/>
    <col min="264" max="265" width="7.42578125" style="19" customWidth="1"/>
    <col min="266" max="266" width="9.140625" style="19" customWidth="1"/>
    <col min="267" max="267" width="7.42578125" style="19" customWidth="1"/>
    <col min="268" max="268" width="5.140625" style="19" customWidth="1"/>
    <col min="269" max="269" width="10.140625" style="19" customWidth="1"/>
    <col min="270" max="270" width="7.28515625" style="19" customWidth="1"/>
    <col min="271" max="271" width="6.28515625" style="19" customWidth="1"/>
    <col min="272" max="272" width="10.140625" style="19" customWidth="1"/>
    <col min="273" max="273" width="7.42578125" style="19" customWidth="1"/>
    <col min="274" max="274" width="6.7109375" style="19" customWidth="1"/>
    <col min="275" max="275" width="9.42578125" style="19" customWidth="1"/>
    <col min="276" max="276" width="8.140625" style="19" customWidth="1"/>
    <col min="277" max="277" width="6.28515625" style="19" customWidth="1"/>
    <col min="278" max="512" width="11.42578125" style="19"/>
    <col min="513" max="513" width="0" style="19" hidden="1" customWidth="1"/>
    <col min="514" max="514" width="18.42578125" style="19" customWidth="1"/>
    <col min="515" max="515" width="8.42578125" style="19" customWidth="1"/>
    <col min="516" max="516" width="7" style="19" customWidth="1"/>
    <col min="517" max="517" width="7.140625" style="19" customWidth="1"/>
    <col min="518" max="518" width="5.7109375" style="19" customWidth="1"/>
    <col min="519" max="519" width="11.140625" style="19" customWidth="1"/>
    <col min="520" max="521" width="7.42578125" style="19" customWidth="1"/>
    <col min="522" max="522" width="9.140625" style="19" customWidth="1"/>
    <col min="523" max="523" width="7.42578125" style="19" customWidth="1"/>
    <col min="524" max="524" width="5.140625" style="19" customWidth="1"/>
    <col min="525" max="525" width="10.140625" style="19" customWidth="1"/>
    <col min="526" max="526" width="7.28515625" style="19" customWidth="1"/>
    <col min="527" max="527" width="6.28515625" style="19" customWidth="1"/>
    <col min="528" max="528" width="10.140625" style="19" customWidth="1"/>
    <col min="529" max="529" width="7.42578125" style="19" customWidth="1"/>
    <col min="530" max="530" width="6.7109375" style="19" customWidth="1"/>
    <col min="531" max="531" width="9.42578125" style="19" customWidth="1"/>
    <col min="532" max="532" width="8.140625" style="19" customWidth="1"/>
    <col min="533" max="533" width="6.28515625" style="19" customWidth="1"/>
    <col min="534" max="768" width="11.42578125" style="19"/>
    <col min="769" max="769" width="0" style="19" hidden="1" customWidth="1"/>
    <col min="770" max="770" width="18.42578125" style="19" customWidth="1"/>
    <col min="771" max="771" width="8.42578125" style="19" customWidth="1"/>
    <col min="772" max="772" width="7" style="19" customWidth="1"/>
    <col min="773" max="773" width="7.140625" style="19" customWidth="1"/>
    <col min="774" max="774" width="5.7109375" style="19" customWidth="1"/>
    <col min="775" max="775" width="11.140625" style="19" customWidth="1"/>
    <col min="776" max="777" width="7.42578125" style="19" customWidth="1"/>
    <col min="778" max="778" width="9.140625" style="19" customWidth="1"/>
    <col min="779" max="779" width="7.42578125" style="19" customWidth="1"/>
    <col min="780" max="780" width="5.140625" style="19" customWidth="1"/>
    <col min="781" max="781" width="10.140625" style="19" customWidth="1"/>
    <col min="782" max="782" width="7.28515625" style="19" customWidth="1"/>
    <col min="783" max="783" width="6.28515625" style="19" customWidth="1"/>
    <col min="784" max="784" width="10.140625" style="19" customWidth="1"/>
    <col min="785" max="785" width="7.42578125" style="19" customWidth="1"/>
    <col min="786" max="786" width="6.7109375" style="19" customWidth="1"/>
    <col min="787" max="787" width="9.42578125" style="19" customWidth="1"/>
    <col min="788" max="788" width="8.140625" style="19" customWidth="1"/>
    <col min="789" max="789" width="6.28515625" style="19" customWidth="1"/>
    <col min="790" max="1024" width="11.42578125" style="19"/>
    <col min="1025" max="1025" width="0" style="19" hidden="1" customWidth="1"/>
    <col min="1026" max="1026" width="18.42578125" style="19" customWidth="1"/>
    <col min="1027" max="1027" width="8.42578125" style="19" customWidth="1"/>
    <col min="1028" max="1028" width="7" style="19" customWidth="1"/>
    <col min="1029" max="1029" width="7.140625" style="19" customWidth="1"/>
    <col min="1030" max="1030" width="5.7109375" style="19" customWidth="1"/>
    <col min="1031" max="1031" width="11.140625" style="19" customWidth="1"/>
    <col min="1032" max="1033" width="7.42578125" style="19" customWidth="1"/>
    <col min="1034" max="1034" width="9.140625" style="19" customWidth="1"/>
    <col min="1035" max="1035" width="7.42578125" style="19" customWidth="1"/>
    <col min="1036" max="1036" width="5.140625" style="19" customWidth="1"/>
    <col min="1037" max="1037" width="10.140625" style="19" customWidth="1"/>
    <col min="1038" max="1038" width="7.28515625" style="19" customWidth="1"/>
    <col min="1039" max="1039" width="6.28515625" style="19" customWidth="1"/>
    <col min="1040" max="1040" width="10.140625" style="19" customWidth="1"/>
    <col min="1041" max="1041" width="7.42578125" style="19" customWidth="1"/>
    <col min="1042" max="1042" width="6.7109375" style="19" customWidth="1"/>
    <col min="1043" max="1043" width="9.42578125" style="19" customWidth="1"/>
    <col min="1044" max="1044" width="8.140625" style="19" customWidth="1"/>
    <col min="1045" max="1045" width="6.28515625" style="19" customWidth="1"/>
    <col min="1046" max="1280" width="11.42578125" style="19"/>
    <col min="1281" max="1281" width="0" style="19" hidden="1" customWidth="1"/>
    <col min="1282" max="1282" width="18.42578125" style="19" customWidth="1"/>
    <col min="1283" max="1283" width="8.42578125" style="19" customWidth="1"/>
    <col min="1284" max="1284" width="7" style="19" customWidth="1"/>
    <col min="1285" max="1285" width="7.140625" style="19" customWidth="1"/>
    <col min="1286" max="1286" width="5.7109375" style="19" customWidth="1"/>
    <col min="1287" max="1287" width="11.140625" style="19" customWidth="1"/>
    <col min="1288" max="1289" width="7.42578125" style="19" customWidth="1"/>
    <col min="1290" max="1290" width="9.140625" style="19" customWidth="1"/>
    <col min="1291" max="1291" width="7.42578125" style="19" customWidth="1"/>
    <col min="1292" max="1292" width="5.140625" style="19" customWidth="1"/>
    <col min="1293" max="1293" width="10.140625" style="19" customWidth="1"/>
    <col min="1294" max="1294" width="7.28515625" style="19" customWidth="1"/>
    <col min="1295" max="1295" width="6.28515625" style="19" customWidth="1"/>
    <col min="1296" max="1296" width="10.140625" style="19" customWidth="1"/>
    <col min="1297" max="1297" width="7.42578125" style="19" customWidth="1"/>
    <col min="1298" max="1298" width="6.7109375" style="19" customWidth="1"/>
    <col min="1299" max="1299" width="9.42578125" style="19" customWidth="1"/>
    <col min="1300" max="1300" width="8.140625" style="19" customWidth="1"/>
    <col min="1301" max="1301" width="6.28515625" style="19" customWidth="1"/>
    <col min="1302" max="1536" width="11.42578125" style="19"/>
    <col min="1537" max="1537" width="0" style="19" hidden="1" customWidth="1"/>
    <col min="1538" max="1538" width="18.42578125" style="19" customWidth="1"/>
    <col min="1539" max="1539" width="8.42578125" style="19" customWidth="1"/>
    <col min="1540" max="1540" width="7" style="19" customWidth="1"/>
    <col min="1541" max="1541" width="7.140625" style="19" customWidth="1"/>
    <col min="1542" max="1542" width="5.7109375" style="19" customWidth="1"/>
    <col min="1543" max="1543" width="11.140625" style="19" customWidth="1"/>
    <col min="1544" max="1545" width="7.42578125" style="19" customWidth="1"/>
    <col min="1546" max="1546" width="9.140625" style="19" customWidth="1"/>
    <col min="1547" max="1547" width="7.42578125" style="19" customWidth="1"/>
    <col min="1548" max="1548" width="5.140625" style="19" customWidth="1"/>
    <col min="1549" max="1549" width="10.140625" style="19" customWidth="1"/>
    <col min="1550" max="1550" width="7.28515625" style="19" customWidth="1"/>
    <col min="1551" max="1551" width="6.28515625" style="19" customWidth="1"/>
    <col min="1552" max="1552" width="10.140625" style="19" customWidth="1"/>
    <col min="1553" max="1553" width="7.42578125" style="19" customWidth="1"/>
    <col min="1554" max="1554" width="6.7109375" style="19" customWidth="1"/>
    <col min="1555" max="1555" width="9.42578125" style="19" customWidth="1"/>
    <col min="1556" max="1556" width="8.140625" style="19" customWidth="1"/>
    <col min="1557" max="1557" width="6.28515625" style="19" customWidth="1"/>
    <col min="1558" max="1792" width="11.42578125" style="19"/>
    <col min="1793" max="1793" width="0" style="19" hidden="1" customWidth="1"/>
    <col min="1794" max="1794" width="18.42578125" style="19" customWidth="1"/>
    <col min="1795" max="1795" width="8.42578125" style="19" customWidth="1"/>
    <col min="1796" max="1796" width="7" style="19" customWidth="1"/>
    <col min="1797" max="1797" width="7.140625" style="19" customWidth="1"/>
    <col min="1798" max="1798" width="5.7109375" style="19" customWidth="1"/>
    <col min="1799" max="1799" width="11.140625" style="19" customWidth="1"/>
    <col min="1800" max="1801" width="7.42578125" style="19" customWidth="1"/>
    <col min="1802" max="1802" width="9.140625" style="19" customWidth="1"/>
    <col min="1803" max="1803" width="7.42578125" style="19" customWidth="1"/>
    <col min="1804" max="1804" width="5.140625" style="19" customWidth="1"/>
    <col min="1805" max="1805" width="10.140625" style="19" customWidth="1"/>
    <col min="1806" max="1806" width="7.28515625" style="19" customWidth="1"/>
    <col min="1807" max="1807" width="6.28515625" style="19" customWidth="1"/>
    <col min="1808" max="1808" width="10.140625" style="19" customWidth="1"/>
    <col min="1809" max="1809" width="7.42578125" style="19" customWidth="1"/>
    <col min="1810" max="1810" width="6.7109375" style="19" customWidth="1"/>
    <col min="1811" max="1811" width="9.42578125" style="19" customWidth="1"/>
    <col min="1812" max="1812" width="8.140625" style="19" customWidth="1"/>
    <col min="1813" max="1813" width="6.28515625" style="19" customWidth="1"/>
    <col min="1814" max="2048" width="11.42578125" style="19"/>
    <col min="2049" max="2049" width="0" style="19" hidden="1" customWidth="1"/>
    <col min="2050" max="2050" width="18.42578125" style="19" customWidth="1"/>
    <col min="2051" max="2051" width="8.42578125" style="19" customWidth="1"/>
    <col min="2052" max="2052" width="7" style="19" customWidth="1"/>
    <col min="2053" max="2053" width="7.140625" style="19" customWidth="1"/>
    <col min="2054" max="2054" width="5.7109375" style="19" customWidth="1"/>
    <col min="2055" max="2055" width="11.140625" style="19" customWidth="1"/>
    <col min="2056" max="2057" width="7.42578125" style="19" customWidth="1"/>
    <col min="2058" max="2058" width="9.140625" style="19" customWidth="1"/>
    <col min="2059" max="2059" width="7.42578125" style="19" customWidth="1"/>
    <col min="2060" max="2060" width="5.140625" style="19" customWidth="1"/>
    <col min="2061" max="2061" width="10.140625" style="19" customWidth="1"/>
    <col min="2062" max="2062" width="7.28515625" style="19" customWidth="1"/>
    <col min="2063" max="2063" width="6.28515625" style="19" customWidth="1"/>
    <col min="2064" max="2064" width="10.140625" style="19" customWidth="1"/>
    <col min="2065" max="2065" width="7.42578125" style="19" customWidth="1"/>
    <col min="2066" max="2066" width="6.7109375" style="19" customWidth="1"/>
    <col min="2067" max="2067" width="9.42578125" style="19" customWidth="1"/>
    <col min="2068" max="2068" width="8.140625" style="19" customWidth="1"/>
    <col min="2069" max="2069" width="6.28515625" style="19" customWidth="1"/>
    <col min="2070" max="2304" width="11.42578125" style="19"/>
    <col min="2305" max="2305" width="0" style="19" hidden="1" customWidth="1"/>
    <col min="2306" max="2306" width="18.42578125" style="19" customWidth="1"/>
    <col min="2307" max="2307" width="8.42578125" style="19" customWidth="1"/>
    <col min="2308" max="2308" width="7" style="19" customWidth="1"/>
    <col min="2309" max="2309" width="7.140625" style="19" customWidth="1"/>
    <col min="2310" max="2310" width="5.7109375" style="19" customWidth="1"/>
    <col min="2311" max="2311" width="11.140625" style="19" customWidth="1"/>
    <col min="2312" max="2313" width="7.42578125" style="19" customWidth="1"/>
    <col min="2314" max="2314" width="9.140625" style="19" customWidth="1"/>
    <col min="2315" max="2315" width="7.42578125" style="19" customWidth="1"/>
    <col min="2316" max="2316" width="5.140625" style="19" customWidth="1"/>
    <col min="2317" max="2317" width="10.140625" style="19" customWidth="1"/>
    <col min="2318" max="2318" width="7.28515625" style="19" customWidth="1"/>
    <col min="2319" max="2319" width="6.28515625" style="19" customWidth="1"/>
    <col min="2320" max="2320" width="10.140625" style="19" customWidth="1"/>
    <col min="2321" max="2321" width="7.42578125" style="19" customWidth="1"/>
    <col min="2322" max="2322" width="6.7109375" style="19" customWidth="1"/>
    <col min="2323" max="2323" width="9.42578125" style="19" customWidth="1"/>
    <col min="2324" max="2324" width="8.140625" style="19" customWidth="1"/>
    <col min="2325" max="2325" width="6.28515625" style="19" customWidth="1"/>
    <col min="2326" max="2560" width="11.42578125" style="19"/>
    <col min="2561" max="2561" width="0" style="19" hidden="1" customWidth="1"/>
    <col min="2562" max="2562" width="18.42578125" style="19" customWidth="1"/>
    <col min="2563" max="2563" width="8.42578125" style="19" customWidth="1"/>
    <col min="2564" max="2564" width="7" style="19" customWidth="1"/>
    <col min="2565" max="2565" width="7.140625" style="19" customWidth="1"/>
    <col min="2566" max="2566" width="5.7109375" style="19" customWidth="1"/>
    <col min="2567" max="2567" width="11.140625" style="19" customWidth="1"/>
    <col min="2568" max="2569" width="7.42578125" style="19" customWidth="1"/>
    <col min="2570" max="2570" width="9.140625" style="19" customWidth="1"/>
    <col min="2571" max="2571" width="7.42578125" style="19" customWidth="1"/>
    <col min="2572" max="2572" width="5.140625" style="19" customWidth="1"/>
    <col min="2573" max="2573" width="10.140625" style="19" customWidth="1"/>
    <col min="2574" max="2574" width="7.28515625" style="19" customWidth="1"/>
    <col min="2575" max="2575" width="6.28515625" style="19" customWidth="1"/>
    <col min="2576" max="2576" width="10.140625" style="19" customWidth="1"/>
    <col min="2577" max="2577" width="7.42578125" style="19" customWidth="1"/>
    <col min="2578" max="2578" width="6.7109375" style="19" customWidth="1"/>
    <col min="2579" max="2579" width="9.42578125" style="19" customWidth="1"/>
    <col min="2580" max="2580" width="8.140625" style="19" customWidth="1"/>
    <col min="2581" max="2581" width="6.28515625" style="19" customWidth="1"/>
    <col min="2582" max="2816" width="11.42578125" style="19"/>
    <col min="2817" max="2817" width="0" style="19" hidden="1" customWidth="1"/>
    <col min="2818" max="2818" width="18.42578125" style="19" customWidth="1"/>
    <col min="2819" max="2819" width="8.42578125" style="19" customWidth="1"/>
    <col min="2820" max="2820" width="7" style="19" customWidth="1"/>
    <col min="2821" max="2821" width="7.140625" style="19" customWidth="1"/>
    <col min="2822" max="2822" width="5.7109375" style="19" customWidth="1"/>
    <col min="2823" max="2823" width="11.140625" style="19" customWidth="1"/>
    <col min="2824" max="2825" width="7.42578125" style="19" customWidth="1"/>
    <col min="2826" max="2826" width="9.140625" style="19" customWidth="1"/>
    <col min="2827" max="2827" width="7.42578125" style="19" customWidth="1"/>
    <col min="2828" max="2828" width="5.140625" style="19" customWidth="1"/>
    <col min="2829" max="2829" width="10.140625" style="19" customWidth="1"/>
    <col min="2830" max="2830" width="7.28515625" style="19" customWidth="1"/>
    <col min="2831" max="2831" width="6.28515625" style="19" customWidth="1"/>
    <col min="2832" max="2832" width="10.140625" style="19" customWidth="1"/>
    <col min="2833" max="2833" width="7.42578125" style="19" customWidth="1"/>
    <col min="2834" max="2834" width="6.7109375" style="19" customWidth="1"/>
    <col min="2835" max="2835" width="9.42578125" style="19" customWidth="1"/>
    <col min="2836" max="2836" width="8.140625" style="19" customWidth="1"/>
    <col min="2837" max="2837" width="6.28515625" style="19" customWidth="1"/>
    <col min="2838" max="3072" width="11.42578125" style="19"/>
    <col min="3073" max="3073" width="0" style="19" hidden="1" customWidth="1"/>
    <col min="3074" max="3074" width="18.42578125" style="19" customWidth="1"/>
    <col min="3075" max="3075" width="8.42578125" style="19" customWidth="1"/>
    <col min="3076" max="3076" width="7" style="19" customWidth="1"/>
    <col min="3077" max="3077" width="7.140625" style="19" customWidth="1"/>
    <col min="3078" max="3078" width="5.7109375" style="19" customWidth="1"/>
    <col min="3079" max="3079" width="11.140625" style="19" customWidth="1"/>
    <col min="3080" max="3081" width="7.42578125" style="19" customWidth="1"/>
    <col min="3082" max="3082" width="9.140625" style="19" customWidth="1"/>
    <col min="3083" max="3083" width="7.42578125" style="19" customWidth="1"/>
    <col min="3084" max="3084" width="5.140625" style="19" customWidth="1"/>
    <col min="3085" max="3085" width="10.140625" style="19" customWidth="1"/>
    <col min="3086" max="3086" width="7.28515625" style="19" customWidth="1"/>
    <col min="3087" max="3087" width="6.28515625" style="19" customWidth="1"/>
    <col min="3088" max="3088" width="10.140625" style="19" customWidth="1"/>
    <col min="3089" max="3089" width="7.42578125" style="19" customWidth="1"/>
    <col min="3090" max="3090" width="6.7109375" style="19" customWidth="1"/>
    <col min="3091" max="3091" width="9.42578125" style="19" customWidth="1"/>
    <col min="3092" max="3092" width="8.140625" style="19" customWidth="1"/>
    <col min="3093" max="3093" width="6.28515625" style="19" customWidth="1"/>
    <col min="3094" max="3328" width="11.42578125" style="19"/>
    <col min="3329" max="3329" width="0" style="19" hidden="1" customWidth="1"/>
    <col min="3330" max="3330" width="18.42578125" style="19" customWidth="1"/>
    <col min="3331" max="3331" width="8.42578125" style="19" customWidth="1"/>
    <col min="3332" max="3332" width="7" style="19" customWidth="1"/>
    <col min="3333" max="3333" width="7.140625" style="19" customWidth="1"/>
    <col min="3334" max="3334" width="5.7109375" style="19" customWidth="1"/>
    <col min="3335" max="3335" width="11.140625" style="19" customWidth="1"/>
    <col min="3336" max="3337" width="7.42578125" style="19" customWidth="1"/>
    <col min="3338" max="3338" width="9.140625" style="19" customWidth="1"/>
    <col min="3339" max="3339" width="7.42578125" style="19" customWidth="1"/>
    <col min="3340" max="3340" width="5.140625" style="19" customWidth="1"/>
    <col min="3341" max="3341" width="10.140625" style="19" customWidth="1"/>
    <col min="3342" max="3342" width="7.28515625" style="19" customWidth="1"/>
    <col min="3343" max="3343" width="6.28515625" style="19" customWidth="1"/>
    <col min="3344" max="3344" width="10.140625" style="19" customWidth="1"/>
    <col min="3345" max="3345" width="7.42578125" style="19" customWidth="1"/>
    <col min="3346" max="3346" width="6.7109375" style="19" customWidth="1"/>
    <col min="3347" max="3347" width="9.42578125" style="19" customWidth="1"/>
    <col min="3348" max="3348" width="8.140625" style="19" customWidth="1"/>
    <col min="3349" max="3349" width="6.28515625" style="19" customWidth="1"/>
    <col min="3350" max="3584" width="11.42578125" style="19"/>
    <col min="3585" max="3585" width="0" style="19" hidden="1" customWidth="1"/>
    <col min="3586" max="3586" width="18.42578125" style="19" customWidth="1"/>
    <col min="3587" max="3587" width="8.42578125" style="19" customWidth="1"/>
    <col min="3588" max="3588" width="7" style="19" customWidth="1"/>
    <col min="3589" max="3589" width="7.140625" style="19" customWidth="1"/>
    <col min="3590" max="3590" width="5.7109375" style="19" customWidth="1"/>
    <col min="3591" max="3591" width="11.140625" style="19" customWidth="1"/>
    <col min="3592" max="3593" width="7.42578125" style="19" customWidth="1"/>
    <col min="3594" max="3594" width="9.140625" style="19" customWidth="1"/>
    <col min="3595" max="3595" width="7.42578125" style="19" customWidth="1"/>
    <col min="3596" max="3596" width="5.140625" style="19" customWidth="1"/>
    <col min="3597" max="3597" width="10.140625" style="19" customWidth="1"/>
    <col min="3598" max="3598" width="7.28515625" style="19" customWidth="1"/>
    <col min="3599" max="3599" width="6.28515625" style="19" customWidth="1"/>
    <col min="3600" max="3600" width="10.140625" style="19" customWidth="1"/>
    <col min="3601" max="3601" width="7.42578125" style="19" customWidth="1"/>
    <col min="3602" max="3602" width="6.7109375" style="19" customWidth="1"/>
    <col min="3603" max="3603" width="9.42578125" style="19" customWidth="1"/>
    <col min="3604" max="3604" width="8.140625" style="19" customWidth="1"/>
    <col min="3605" max="3605" width="6.28515625" style="19" customWidth="1"/>
    <col min="3606" max="3840" width="11.42578125" style="19"/>
    <col min="3841" max="3841" width="0" style="19" hidden="1" customWidth="1"/>
    <col min="3842" max="3842" width="18.42578125" style="19" customWidth="1"/>
    <col min="3843" max="3843" width="8.42578125" style="19" customWidth="1"/>
    <col min="3844" max="3844" width="7" style="19" customWidth="1"/>
    <col min="3845" max="3845" width="7.140625" style="19" customWidth="1"/>
    <col min="3846" max="3846" width="5.7109375" style="19" customWidth="1"/>
    <col min="3847" max="3847" width="11.140625" style="19" customWidth="1"/>
    <col min="3848" max="3849" width="7.42578125" style="19" customWidth="1"/>
    <col min="3850" max="3850" width="9.140625" style="19" customWidth="1"/>
    <col min="3851" max="3851" width="7.42578125" style="19" customWidth="1"/>
    <col min="3852" max="3852" width="5.140625" style="19" customWidth="1"/>
    <col min="3853" max="3853" width="10.140625" style="19" customWidth="1"/>
    <col min="3854" max="3854" width="7.28515625" style="19" customWidth="1"/>
    <col min="3855" max="3855" width="6.28515625" style="19" customWidth="1"/>
    <col min="3856" max="3856" width="10.140625" style="19" customWidth="1"/>
    <col min="3857" max="3857" width="7.42578125" style="19" customWidth="1"/>
    <col min="3858" max="3858" width="6.7109375" style="19" customWidth="1"/>
    <col min="3859" max="3859" width="9.42578125" style="19" customWidth="1"/>
    <col min="3860" max="3860" width="8.140625" style="19" customWidth="1"/>
    <col min="3861" max="3861" width="6.28515625" style="19" customWidth="1"/>
    <col min="3862" max="4096" width="11.42578125" style="19"/>
    <col min="4097" max="4097" width="0" style="19" hidden="1" customWidth="1"/>
    <col min="4098" max="4098" width="18.42578125" style="19" customWidth="1"/>
    <col min="4099" max="4099" width="8.42578125" style="19" customWidth="1"/>
    <col min="4100" max="4100" width="7" style="19" customWidth="1"/>
    <col min="4101" max="4101" width="7.140625" style="19" customWidth="1"/>
    <col min="4102" max="4102" width="5.7109375" style="19" customWidth="1"/>
    <col min="4103" max="4103" width="11.140625" style="19" customWidth="1"/>
    <col min="4104" max="4105" width="7.42578125" style="19" customWidth="1"/>
    <col min="4106" max="4106" width="9.140625" style="19" customWidth="1"/>
    <col min="4107" max="4107" width="7.42578125" style="19" customWidth="1"/>
    <col min="4108" max="4108" width="5.140625" style="19" customWidth="1"/>
    <col min="4109" max="4109" width="10.140625" style="19" customWidth="1"/>
    <col min="4110" max="4110" width="7.28515625" style="19" customWidth="1"/>
    <col min="4111" max="4111" width="6.28515625" style="19" customWidth="1"/>
    <col min="4112" max="4112" width="10.140625" style="19" customWidth="1"/>
    <col min="4113" max="4113" width="7.42578125" style="19" customWidth="1"/>
    <col min="4114" max="4114" width="6.7109375" style="19" customWidth="1"/>
    <col min="4115" max="4115" width="9.42578125" style="19" customWidth="1"/>
    <col min="4116" max="4116" width="8.140625" style="19" customWidth="1"/>
    <col min="4117" max="4117" width="6.28515625" style="19" customWidth="1"/>
    <col min="4118" max="4352" width="11.42578125" style="19"/>
    <col min="4353" max="4353" width="0" style="19" hidden="1" customWidth="1"/>
    <col min="4354" max="4354" width="18.42578125" style="19" customWidth="1"/>
    <col min="4355" max="4355" width="8.42578125" style="19" customWidth="1"/>
    <col min="4356" max="4356" width="7" style="19" customWidth="1"/>
    <col min="4357" max="4357" width="7.140625" style="19" customWidth="1"/>
    <col min="4358" max="4358" width="5.7109375" style="19" customWidth="1"/>
    <col min="4359" max="4359" width="11.140625" style="19" customWidth="1"/>
    <col min="4360" max="4361" width="7.42578125" style="19" customWidth="1"/>
    <col min="4362" max="4362" width="9.140625" style="19" customWidth="1"/>
    <col min="4363" max="4363" width="7.42578125" style="19" customWidth="1"/>
    <col min="4364" max="4364" width="5.140625" style="19" customWidth="1"/>
    <col min="4365" max="4365" width="10.140625" style="19" customWidth="1"/>
    <col min="4366" max="4366" width="7.28515625" style="19" customWidth="1"/>
    <col min="4367" max="4367" width="6.28515625" style="19" customWidth="1"/>
    <col min="4368" max="4368" width="10.140625" style="19" customWidth="1"/>
    <col min="4369" max="4369" width="7.42578125" style="19" customWidth="1"/>
    <col min="4370" max="4370" width="6.7109375" style="19" customWidth="1"/>
    <col min="4371" max="4371" width="9.42578125" style="19" customWidth="1"/>
    <col min="4372" max="4372" width="8.140625" style="19" customWidth="1"/>
    <col min="4373" max="4373" width="6.28515625" style="19" customWidth="1"/>
    <col min="4374" max="4608" width="11.42578125" style="19"/>
    <col min="4609" max="4609" width="0" style="19" hidden="1" customWidth="1"/>
    <col min="4610" max="4610" width="18.42578125" style="19" customWidth="1"/>
    <col min="4611" max="4611" width="8.42578125" style="19" customWidth="1"/>
    <col min="4612" max="4612" width="7" style="19" customWidth="1"/>
    <col min="4613" max="4613" width="7.140625" style="19" customWidth="1"/>
    <col min="4614" max="4614" width="5.7109375" style="19" customWidth="1"/>
    <col min="4615" max="4615" width="11.140625" style="19" customWidth="1"/>
    <col min="4616" max="4617" width="7.42578125" style="19" customWidth="1"/>
    <col min="4618" max="4618" width="9.140625" style="19" customWidth="1"/>
    <col min="4619" max="4619" width="7.42578125" style="19" customWidth="1"/>
    <col min="4620" max="4620" width="5.140625" style="19" customWidth="1"/>
    <col min="4621" max="4621" width="10.140625" style="19" customWidth="1"/>
    <col min="4622" max="4622" width="7.28515625" style="19" customWidth="1"/>
    <col min="4623" max="4623" width="6.28515625" style="19" customWidth="1"/>
    <col min="4624" max="4624" width="10.140625" style="19" customWidth="1"/>
    <col min="4625" max="4625" width="7.42578125" style="19" customWidth="1"/>
    <col min="4626" max="4626" width="6.7109375" style="19" customWidth="1"/>
    <col min="4627" max="4627" width="9.42578125" style="19" customWidth="1"/>
    <col min="4628" max="4628" width="8.140625" style="19" customWidth="1"/>
    <col min="4629" max="4629" width="6.28515625" style="19" customWidth="1"/>
    <col min="4630" max="4864" width="11.42578125" style="19"/>
    <col min="4865" max="4865" width="0" style="19" hidden="1" customWidth="1"/>
    <col min="4866" max="4866" width="18.42578125" style="19" customWidth="1"/>
    <col min="4867" max="4867" width="8.42578125" style="19" customWidth="1"/>
    <col min="4868" max="4868" width="7" style="19" customWidth="1"/>
    <col min="4869" max="4869" width="7.140625" style="19" customWidth="1"/>
    <col min="4870" max="4870" width="5.7109375" style="19" customWidth="1"/>
    <col min="4871" max="4871" width="11.140625" style="19" customWidth="1"/>
    <col min="4872" max="4873" width="7.42578125" style="19" customWidth="1"/>
    <col min="4874" max="4874" width="9.140625" style="19" customWidth="1"/>
    <col min="4875" max="4875" width="7.42578125" style="19" customWidth="1"/>
    <col min="4876" max="4876" width="5.140625" style="19" customWidth="1"/>
    <col min="4877" max="4877" width="10.140625" style="19" customWidth="1"/>
    <col min="4878" max="4878" width="7.28515625" style="19" customWidth="1"/>
    <col min="4879" max="4879" width="6.28515625" style="19" customWidth="1"/>
    <col min="4880" max="4880" width="10.140625" style="19" customWidth="1"/>
    <col min="4881" max="4881" width="7.42578125" style="19" customWidth="1"/>
    <col min="4882" max="4882" width="6.7109375" style="19" customWidth="1"/>
    <col min="4883" max="4883" width="9.42578125" style="19" customWidth="1"/>
    <col min="4884" max="4884" width="8.140625" style="19" customWidth="1"/>
    <col min="4885" max="4885" width="6.28515625" style="19" customWidth="1"/>
    <col min="4886" max="5120" width="11.42578125" style="19"/>
    <col min="5121" max="5121" width="0" style="19" hidden="1" customWidth="1"/>
    <col min="5122" max="5122" width="18.42578125" style="19" customWidth="1"/>
    <col min="5123" max="5123" width="8.42578125" style="19" customWidth="1"/>
    <col min="5124" max="5124" width="7" style="19" customWidth="1"/>
    <col min="5125" max="5125" width="7.140625" style="19" customWidth="1"/>
    <col min="5126" max="5126" width="5.7109375" style="19" customWidth="1"/>
    <col min="5127" max="5127" width="11.140625" style="19" customWidth="1"/>
    <col min="5128" max="5129" width="7.42578125" style="19" customWidth="1"/>
    <col min="5130" max="5130" width="9.140625" style="19" customWidth="1"/>
    <col min="5131" max="5131" width="7.42578125" style="19" customWidth="1"/>
    <col min="5132" max="5132" width="5.140625" style="19" customWidth="1"/>
    <col min="5133" max="5133" width="10.140625" style="19" customWidth="1"/>
    <col min="5134" max="5134" width="7.28515625" style="19" customWidth="1"/>
    <col min="5135" max="5135" width="6.28515625" style="19" customWidth="1"/>
    <col min="5136" max="5136" width="10.140625" style="19" customWidth="1"/>
    <col min="5137" max="5137" width="7.42578125" style="19" customWidth="1"/>
    <col min="5138" max="5138" width="6.7109375" style="19" customWidth="1"/>
    <col min="5139" max="5139" width="9.42578125" style="19" customWidth="1"/>
    <col min="5140" max="5140" width="8.140625" style="19" customWidth="1"/>
    <col min="5141" max="5141" width="6.28515625" style="19" customWidth="1"/>
    <col min="5142" max="5376" width="11.42578125" style="19"/>
    <col min="5377" max="5377" width="0" style="19" hidden="1" customWidth="1"/>
    <col min="5378" max="5378" width="18.42578125" style="19" customWidth="1"/>
    <col min="5379" max="5379" width="8.42578125" style="19" customWidth="1"/>
    <col min="5380" max="5380" width="7" style="19" customWidth="1"/>
    <col min="5381" max="5381" width="7.140625" style="19" customWidth="1"/>
    <col min="5382" max="5382" width="5.7109375" style="19" customWidth="1"/>
    <col min="5383" max="5383" width="11.140625" style="19" customWidth="1"/>
    <col min="5384" max="5385" width="7.42578125" style="19" customWidth="1"/>
    <col min="5386" max="5386" width="9.140625" style="19" customWidth="1"/>
    <col min="5387" max="5387" width="7.42578125" style="19" customWidth="1"/>
    <col min="5388" max="5388" width="5.140625" style="19" customWidth="1"/>
    <col min="5389" max="5389" width="10.140625" style="19" customWidth="1"/>
    <col min="5390" max="5390" width="7.28515625" style="19" customWidth="1"/>
    <col min="5391" max="5391" width="6.28515625" style="19" customWidth="1"/>
    <col min="5392" max="5392" width="10.140625" style="19" customWidth="1"/>
    <col min="5393" max="5393" width="7.42578125" style="19" customWidth="1"/>
    <col min="5394" max="5394" width="6.7109375" style="19" customWidth="1"/>
    <col min="5395" max="5395" width="9.42578125" style="19" customWidth="1"/>
    <col min="5396" max="5396" width="8.140625" style="19" customWidth="1"/>
    <col min="5397" max="5397" width="6.28515625" style="19" customWidth="1"/>
    <col min="5398" max="5632" width="11.42578125" style="19"/>
    <col min="5633" max="5633" width="0" style="19" hidden="1" customWidth="1"/>
    <col min="5634" max="5634" width="18.42578125" style="19" customWidth="1"/>
    <col min="5635" max="5635" width="8.42578125" style="19" customWidth="1"/>
    <col min="5636" max="5636" width="7" style="19" customWidth="1"/>
    <col min="5637" max="5637" width="7.140625" style="19" customWidth="1"/>
    <col min="5638" max="5638" width="5.7109375" style="19" customWidth="1"/>
    <col min="5639" max="5639" width="11.140625" style="19" customWidth="1"/>
    <col min="5640" max="5641" width="7.42578125" style="19" customWidth="1"/>
    <col min="5642" max="5642" width="9.140625" style="19" customWidth="1"/>
    <col min="5643" max="5643" width="7.42578125" style="19" customWidth="1"/>
    <col min="5644" max="5644" width="5.140625" style="19" customWidth="1"/>
    <col min="5645" max="5645" width="10.140625" style="19" customWidth="1"/>
    <col min="5646" max="5646" width="7.28515625" style="19" customWidth="1"/>
    <col min="5647" max="5647" width="6.28515625" style="19" customWidth="1"/>
    <col min="5648" max="5648" width="10.140625" style="19" customWidth="1"/>
    <col min="5649" max="5649" width="7.42578125" style="19" customWidth="1"/>
    <col min="5650" max="5650" width="6.7109375" style="19" customWidth="1"/>
    <col min="5651" max="5651" width="9.42578125" style="19" customWidth="1"/>
    <col min="5652" max="5652" width="8.140625" style="19" customWidth="1"/>
    <col min="5653" max="5653" width="6.28515625" style="19" customWidth="1"/>
    <col min="5654" max="5888" width="11.42578125" style="19"/>
    <col min="5889" max="5889" width="0" style="19" hidden="1" customWidth="1"/>
    <col min="5890" max="5890" width="18.42578125" style="19" customWidth="1"/>
    <col min="5891" max="5891" width="8.42578125" style="19" customWidth="1"/>
    <col min="5892" max="5892" width="7" style="19" customWidth="1"/>
    <col min="5893" max="5893" width="7.140625" style="19" customWidth="1"/>
    <col min="5894" max="5894" width="5.7109375" style="19" customWidth="1"/>
    <col min="5895" max="5895" width="11.140625" style="19" customWidth="1"/>
    <col min="5896" max="5897" width="7.42578125" style="19" customWidth="1"/>
    <col min="5898" max="5898" width="9.140625" style="19" customWidth="1"/>
    <col min="5899" max="5899" width="7.42578125" style="19" customWidth="1"/>
    <col min="5900" max="5900" width="5.140625" style="19" customWidth="1"/>
    <col min="5901" max="5901" width="10.140625" style="19" customWidth="1"/>
    <col min="5902" max="5902" width="7.28515625" style="19" customWidth="1"/>
    <col min="5903" max="5903" width="6.28515625" style="19" customWidth="1"/>
    <col min="5904" max="5904" width="10.140625" style="19" customWidth="1"/>
    <col min="5905" max="5905" width="7.42578125" style="19" customWidth="1"/>
    <col min="5906" max="5906" width="6.7109375" style="19" customWidth="1"/>
    <col min="5907" max="5907" width="9.42578125" style="19" customWidth="1"/>
    <col min="5908" max="5908" width="8.140625" style="19" customWidth="1"/>
    <col min="5909" max="5909" width="6.28515625" style="19" customWidth="1"/>
    <col min="5910" max="6144" width="11.42578125" style="19"/>
    <col min="6145" max="6145" width="0" style="19" hidden="1" customWidth="1"/>
    <col min="6146" max="6146" width="18.42578125" style="19" customWidth="1"/>
    <col min="6147" max="6147" width="8.42578125" style="19" customWidth="1"/>
    <col min="6148" max="6148" width="7" style="19" customWidth="1"/>
    <col min="6149" max="6149" width="7.140625" style="19" customWidth="1"/>
    <col min="6150" max="6150" width="5.7109375" style="19" customWidth="1"/>
    <col min="6151" max="6151" width="11.140625" style="19" customWidth="1"/>
    <col min="6152" max="6153" width="7.42578125" style="19" customWidth="1"/>
    <col min="6154" max="6154" width="9.140625" style="19" customWidth="1"/>
    <col min="6155" max="6155" width="7.42578125" style="19" customWidth="1"/>
    <col min="6156" max="6156" width="5.140625" style="19" customWidth="1"/>
    <col min="6157" max="6157" width="10.140625" style="19" customWidth="1"/>
    <col min="6158" max="6158" width="7.28515625" style="19" customWidth="1"/>
    <col min="6159" max="6159" width="6.28515625" style="19" customWidth="1"/>
    <col min="6160" max="6160" width="10.140625" style="19" customWidth="1"/>
    <col min="6161" max="6161" width="7.42578125" style="19" customWidth="1"/>
    <col min="6162" max="6162" width="6.7109375" style="19" customWidth="1"/>
    <col min="6163" max="6163" width="9.42578125" style="19" customWidth="1"/>
    <col min="6164" max="6164" width="8.140625" style="19" customWidth="1"/>
    <col min="6165" max="6165" width="6.28515625" style="19" customWidth="1"/>
    <col min="6166" max="6400" width="11.42578125" style="19"/>
    <col min="6401" max="6401" width="0" style="19" hidden="1" customWidth="1"/>
    <col min="6402" max="6402" width="18.42578125" style="19" customWidth="1"/>
    <col min="6403" max="6403" width="8.42578125" style="19" customWidth="1"/>
    <col min="6404" max="6404" width="7" style="19" customWidth="1"/>
    <col min="6405" max="6405" width="7.140625" style="19" customWidth="1"/>
    <col min="6406" max="6406" width="5.7109375" style="19" customWidth="1"/>
    <col min="6407" max="6407" width="11.140625" style="19" customWidth="1"/>
    <col min="6408" max="6409" width="7.42578125" style="19" customWidth="1"/>
    <col min="6410" max="6410" width="9.140625" style="19" customWidth="1"/>
    <col min="6411" max="6411" width="7.42578125" style="19" customWidth="1"/>
    <col min="6412" max="6412" width="5.140625" style="19" customWidth="1"/>
    <col min="6413" max="6413" width="10.140625" style="19" customWidth="1"/>
    <col min="6414" max="6414" width="7.28515625" style="19" customWidth="1"/>
    <col min="6415" max="6415" width="6.28515625" style="19" customWidth="1"/>
    <col min="6416" max="6416" width="10.140625" style="19" customWidth="1"/>
    <col min="6417" max="6417" width="7.42578125" style="19" customWidth="1"/>
    <col min="6418" max="6418" width="6.7109375" style="19" customWidth="1"/>
    <col min="6419" max="6419" width="9.42578125" style="19" customWidth="1"/>
    <col min="6420" max="6420" width="8.140625" style="19" customWidth="1"/>
    <col min="6421" max="6421" width="6.28515625" style="19" customWidth="1"/>
    <col min="6422" max="6656" width="11.42578125" style="19"/>
    <col min="6657" max="6657" width="0" style="19" hidden="1" customWidth="1"/>
    <col min="6658" max="6658" width="18.42578125" style="19" customWidth="1"/>
    <col min="6659" max="6659" width="8.42578125" style="19" customWidth="1"/>
    <col min="6660" max="6660" width="7" style="19" customWidth="1"/>
    <col min="6661" max="6661" width="7.140625" style="19" customWidth="1"/>
    <col min="6662" max="6662" width="5.7109375" style="19" customWidth="1"/>
    <col min="6663" max="6663" width="11.140625" style="19" customWidth="1"/>
    <col min="6664" max="6665" width="7.42578125" style="19" customWidth="1"/>
    <col min="6666" max="6666" width="9.140625" style="19" customWidth="1"/>
    <col min="6667" max="6667" width="7.42578125" style="19" customWidth="1"/>
    <col min="6668" max="6668" width="5.140625" style="19" customWidth="1"/>
    <col min="6669" max="6669" width="10.140625" style="19" customWidth="1"/>
    <col min="6670" max="6670" width="7.28515625" style="19" customWidth="1"/>
    <col min="6671" max="6671" width="6.28515625" style="19" customWidth="1"/>
    <col min="6672" max="6672" width="10.140625" style="19" customWidth="1"/>
    <col min="6673" max="6673" width="7.42578125" style="19" customWidth="1"/>
    <col min="6674" max="6674" width="6.7109375" style="19" customWidth="1"/>
    <col min="6675" max="6675" width="9.42578125" style="19" customWidth="1"/>
    <col min="6676" max="6676" width="8.140625" style="19" customWidth="1"/>
    <col min="6677" max="6677" width="6.28515625" style="19" customWidth="1"/>
    <col min="6678" max="6912" width="11.42578125" style="19"/>
    <col min="6913" max="6913" width="0" style="19" hidden="1" customWidth="1"/>
    <col min="6914" max="6914" width="18.42578125" style="19" customWidth="1"/>
    <col min="6915" max="6915" width="8.42578125" style="19" customWidth="1"/>
    <col min="6916" max="6916" width="7" style="19" customWidth="1"/>
    <col min="6917" max="6917" width="7.140625" style="19" customWidth="1"/>
    <col min="6918" max="6918" width="5.7109375" style="19" customWidth="1"/>
    <col min="6919" max="6919" width="11.140625" style="19" customWidth="1"/>
    <col min="6920" max="6921" width="7.42578125" style="19" customWidth="1"/>
    <col min="6922" max="6922" width="9.140625" style="19" customWidth="1"/>
    <col min="6923" max="6923" width="7.42578125" style="19" customWidth="1"/>
    <col min="6924" max="6924" width="5.140625" style="19" customWidth="1"/>
    <col min="6925" max="6925" width="10.140625" style="19" customWidth="1"/>
    <col min="6926" max="6926" width="7.28515625" style="19" customWidth="1"/>
    <col min="6927" max="6927" width="6.28515625" style="19" customWidth="1"/>
    <col min="6928" max="6928" width="10.140625" style="19" customWidth="1"/>
    <col min="6929" max="6929" width="7.42578125" style="19" customWidth="1"/>
    <col min="6930" max="6930" width="6.7109375" style="19" customWidth="1"/>
    <col min="6931" max="6931" width="9.42578125" style="19" customWidth="1"/>
    <col min="6932" max="6932" width="8.140625" style="19" customWidth="1"/>
    <col min="6933" max="6933" width="6.28515625" style="19" customWidth="1"/>
    <col min="6934" max="7168" width="11.42578125" style="19"/>
    <col min="7169" max="7169" width="0" style="19" hidden="1" customWidth="1"/>
    <col min="7170" max="7170" width="18.42578125" style="19" customWidth="1"/>
    <col min="7171" max="7171" width="8.42578125" style="19" customWidth="1"/>
    <col min="7172" max="7172" width="7" style="19" customWidth="1"/>
    <col min="7173" max="7173" width="7.140625" style="19" customWidth="1"/>
    <col min="7174" max="7174" width="5.7109375" style="19" customWidth="1"/>
    <col min="7175" max="7175" width="11.140625" style="19" customWidth="1"/>
    <col min="7176" max="7177" width="7.42578125" style="19" customWidth="1"/>
    <col min="7178" max="7178" width="9.140625" style="19" customWidth="1"/>
    <col min="7179" max="7179" width="7.42578125" style="19" customWidth="1"/>
    <col min="7180" max="7180" width="5.140625" style="19" customWidth="1"/>
    <col min="7181" max="7181" width="10.140625" style="19" customWidth="1"/>
    <col min="7182" max="7182" width="7.28515625" style="19" customWidth="1"/>
    <col min="7183" max="7183" width="6.28515625" style="19" customWidth="1"/>
    <col min="7184" max="7184" width="10.140625" style="19" customWidth="1"/>
    <col min="7185" max="7185" width="7.42578125" style="19" customWidth="1"/>
    <col min="7186" max="7186" width="6.7109375" style="19" customWidth="1"/>
    <col min="7187" max="7187" width="9.42578125" style="19" customWidth="1"/>
    <col min="7188" max="7188" width="8.140625" style="19" customWidth="1"/>
    <col min="7189" max="7189" width="6.28515625" style="19" customWidth="1"/>
    <col min="7190" max="7424" width="11.42578125" style="19"/>
    <col min="7425" max="7425" width="0" style="19" hidden="1" customWidth="1"/>
    <col min="7426" max="7426" width="18.42578125" style="19" customWidth="1"/>
    <col min="7427" max="7427" width="8.42578125" style="19" customWidth="1"/>
    <col min="7428" max="7428" width="7" style="19" customWidth="1"/>
    <col min="7429" max="7429" width="7.140625" style="19" customWidth="1"/>
    <col min="7430" max="7430" width="5.7109375" style="19" customWidth="1"/>
    <col min="7431" max="7431" width="11.140625" style="19" customWidth="1"/>
    <col min="7432" max="7433" width="7.42578125" style="19" customWidth="1"/>
    <col min="7434" max="7434" width="9.140625" style="19" customWidth="1"/>
    <col min="7435" max="7435" width="7.42578125" style="19" customWidth="1"/>
    <col min="7436" max="7436" width="5.140625" style="19" customWidth="1"/>
    <col min="7437" max="7437" width="10.140625" style="19" customWidth="1"/>
    <col min="7438" max="7438" width="7.28515625" style="19" customWidth="1"/>
    <col min="7439" max="7439" width="6.28515625" style="19" customWidth="1"/>
    <col min="7440" max="7440" width="10.140625" style="19" customWidth="1"/>
    <col min="7441" max="7441" width="7.42578125" style="19" customWidth="1"/>
    <col min="7442" max="7442" width="6.7109375" style="19" customWidth="1"/>
    <col min="7443" max="7443" width="9.42578125" style="19" customWidth="1"/>
    <col min="7444" max="7444" width="8.140625" style="19" customWidth="1"/>
    <col min="7445" max="7445" width="6.28515625" style="19" customWidth="1"/>
    <col min="7446" max="7680" width="11.42578125" style="19"/>
    <col min="7681" max="7681" width="0" style="19" hidden="1" customWidth="1"/>
    <col min="7682" max="7682" width="18.42578125" style="19" customWidth="1"/>
    <col min="7683" max="7683" width="8.42578125" style="19" customWidth="1"/>
    <col min="7684" max="7684" width="7" style="19" customWidth="1"/>
    <col min="7685" max="7685" width="7.140625" style="19" customWidth="1"/>
    <col min="7686" max="7686" width="5.7109375" style="19" customWidth="1"/>
    <col min="7687" max="7687" width="11.140625" style="19" customWidth="1"/>
    <col min="7688" max="7689" width="7.42578125" style="19" customWidth="1"/>
    <col min="7690" max="7690" width="9.140625" style="19" customWidth="1"/>
    <col min="7691" max="7691" width="7.42578125" style="19" customWidth="1"/>
    <col min="7692" max="7692" width="5.140625" style="19" customWidth="1"/>
    <col min="7693" max="7693" width="10.140625" style="19" customWidth="1"/>
    <col min="7694" max="7694" width="7.28515625" style="19" customWidth="1"/>
    <col min="7695" max="7695" width="6.28515625" style="19" customWidth="1"/>
    <col min="7696" max="7696" width="10.140625" style="19" customWidth="1"/>
    <col min="7697" max="7697" width="7.42578125" style="19" customWidth="1"/>
    <col min="7698" max="7698" width="6.7109375" style="19" customWidth="1"/>
    <col min="7699" max="7699" width="9.42578125" style="19" customWidth="1"/>
    <col min="7700" max="7700" width="8.140625" style="19" customWidth="1"/>
    <col min="7701" max="7701" width="6.28515625" style="19" customWidth="1"/>
    <col min="7702" max="7936" width="11.42578125" style="19"/>
    <col min="7937" max="7937" width="0" style="19" hidden="1" customWidth="1"/>
    <col min="7938" max="7938" width="18.42578125" style="19" customWidth="1"/>
    <col min="7939" max="7939" width="8.42578125" style="19" customWidth="1"/>
    <col min="7940" max="7940" width="7" style="19" customWidth="1"/>
    <col min="7941" max="7941" width="7.140625" style="19" customWidth="1"/>
    <col min="7942" max="7942" width="5.7109375" style="19" customWidth="1"/>
    <col min="7943" max="7943" width="11.140625" style="19" customWidth="1"/>
    <col min="7944" max="7945" width="7.42578125" style="19" customWidth="1"/>
    <col min="7946" max="7946" width="9.140625" style="19" customWidth="1"/>
    <col min="7947" max="7947" width="7.42578125" style="19" customWidth="1"/>
    <col min="7948" max="7948" width="5.140625" style="19" customWidth="1"/>
    <col min="7949" max="7949" width="10.140625" style="19" customWidth="1"/>
    <col min="7950" max="7950" width="7.28515625" style="19" customWidth="1"/>
    <col min="7951" max="7951" width="6.28515625" style="19" customWidth="1"/>
    <col min="7952" max="7952" width="10.140625" style="19" customWidth="1"/>
    <col min="7953" max="7953" width="7.42578125" style="19" customWidth="1"/>
    <col min="7954" max="7954" width="6.7109375" style="19" customWidth="1"/>
    <col min="7955" max="7955" width="9.42578125" style="19" customWidth="1"/>
    <col min="7956" max="7956" width="8.140625" style="19" customWidth="1"/>
    <col min="7957" max="7957" width="6.28515625" style="19" customWidth="1"/>
    <col min="7958" max="8192" width="11.42578125" style="19"/>
    <col min="8193" max="8193" width="0" style="19" hidden="1" customWidth="1"/>
    <col min="8194" max="8194" width="18.42578125" style="19" customWidth="1"/>
    <col min="8195" max="8195" width="8.42578125" style="19" customWidth="1"/>
    <col min="8196" max="8196" width="7" style="19" customWidth="1"/>
    <col min="8197" max="8197" width="7.140625" style="19" customWidth="1"/>
    <col min="8198" max="8198" width="5.7109375" style="19" customWidth="1"/>
    <col min="8199" max="8199" width="11.140625" style="19" customWidth="1"/>
    <col min="8200" max="8201" width="7.42578125" style="19" customWidth="1"/>
    <col min="8202" max="8202" width="9.140625" style="19" customWidth="1"/>
    <col min="8203" max="8203" width="7.42578125" style="19" customWidth="1"/>
    <col min="8204" max="8204" width="5.140625" style="19" customWidth="1"/>
    <col min="8205" max="8205" width="10.140625" style="19" customWidth="1"/>
    <col min="8206" max="8206" width="7.28515625" style="19" customWidth="1"/>
    <col min="8207" max="8207" width="6.28515625" style="19" customWidth="1"/>
    <col min="8208" max="8208" width="10.140625" style="19" customWidth="1"/>
    <col min="8209" max="8209" width="7.42578125" style="19" customWidth="1"/>
    <col min="8210" max="8210" width="6.7109375" style="19" customWidth="1"/>
    <col min="8211" max="8211" width="9.42578125" style="19" customWidth="1"/>
    <col min="8212" max="8212" width="8.140625" style="19" customWidth="1"/>
    <col min="8213" max="8213" width="6.28515625" style="19" customWidth="1"/>
    <col min="8214" max="8448" width="11.42578125" style="19"/>
    <col min="8449" max="8449" width="0" style="19" hidden="1" customWidth="1"/>
    <col min="8450" max="8450" width="18.42578125" style="19" customWidth="1"/>
    <col min="8451" max="8451" width="8.42578125" style="19" customWidth="1"/>
    <col min="8452" max="8452" width="7" style="19" customWidth="1"/>
    <col min="8453" max="8453" width="7.140625" style="19" customWidth="1"/>
    <col min="8454" max="8454" width="5.7109375" style="19" customWidth="1"/>
    <col min="8455" max="8455" width="11.140625" style="19" customWidth="1"/>
    <col min="8456" max="8457" width="7.42578125" style="19" customWidth="1"/>
    <col min="8458" max="8458" width="9.140625" style="19" customWidth="1"/>
    <col min="8459" max="8459" width="7.42578125" style="19" customWidth="1"/>
    <col min="8460" max="8460" width="5.140625" style="19" customWidth="1"/>
    <col min="8461" max="8461" width="10.140625" style="19" customWidth="1"/>
    <col min="8462" max="8462" width="7.28515625" style="19" customWidth="1"/>
    <col min="8463" max="8463" width="6.28515625" style="19" customWidth="1"/>
    <col min="8464" max="8464" width="10.140625" style="19" customWidth="1"/>
    <col min="8465" max="8465" width="7.42578125" style="19" customWidth="1"/>
    <col min="8466" max="8466" width="6.7109375" style="19" customWidth="1"/>
    <col min="8467" max="8467" width="9.42578125" style="19" customWidth="1"/>
    <col min="8468" max="8468" width="8.140625" style="19" customWidth="1"/>
    <col min="8469" max="8469" width="6.28515625" style="19" customWidth="1"/>
    <col min="8470" max="8704" width="11.42578125" style="19"/>
    <col min="8705" max="8705" width="0" style="19" hidden="1" customWidth="1"/>
    <col min="8706" max="8706" width="18.42578125" style="19" customWidth="1"/>
    <col min="8707" max="8707" width="8.42578125" style="19" customWidth="1"/>
    <col min="8708" max="8708" width="7" style="19" customWidth="1"/>
    <col min="8709" max="8709" width="7.140625" style="19" customWidth="1"/>
    <col min="8710" max="8710" width="5.7109375" style="19" customWidth="1"/>
    <col min="8711" max="8711" width="11.140625" style="19" customWidth="1"/>
    <col min="8712" max="8713" width="7.42578125" style="19" customWidth="1"/>
    <col min="8714" max="8714" width="9.140625" style="19" customWidth="1"/>
    <col min="8715" max="8715" width="7.42578125" style="19" customWidth="1"/>
    <col min="8716" max="8716" width="5.140625" style="19" customWidth="1"/>
    <col min="8717" max="8717" width="10.140625" style="19" customWidth="1"/>
    <col min="8718" max="8718" width="7.28515625" style="19" customWidth="1"/>
    <col min="8719" max="8719" width="6.28515625" style="19" customWidth="1"/>
    <col min="8720" max="8720" width="10.140625" style="19" customWidth="1"/>
    <col min="8721" max="8721" width="7.42578125" style="19" customWidth="1"/>
    <col min="8722" max="8722" width="6.7109375" style="19" customWidth="1"/>
    <col min="8723" max="8723" width="9.42578125" style="19" customWidth="1"/>
    <col min="8724" max="8724" width="8.140625" style="19" customWidth="1"/>
    <col min="8725" max="8725" width="6.28515625" style="19" customWidth="1"/>
    <col min="8726" max="8960" width="11.42578125" style="19"/>
    <col min="8961" max="8961" width="0" style="19" hidden="1" customWidth="1"/>
    <col min="8962" max="8962" width="18.42578125" style="19" customWidth="1"/>
    <col min="8963" max="8963" width="8.42578125" style="19" customWidth="1"/>
    <col min="8964" max="8964" width="7" style="19" customWidth="1"/>
    <col min="8965" max="8965" width="7.140625" style="19" customWidth="1"/>
    <col min="8966" max="8966" width="5.7109375" style="19" customWidth="1"/>
    <col min="8967" max="8967" width="11.140625" style="19" customWidth="1"/>
    <col min="8968" max="8969" width="7.42578125" style="19" customWidth="1"/>
    <col min="8970" max="8970" width="9.140625" style="19" customWidth="1"/>
    <col min="8971" max="8971" width="7.42578125" style="19" customWidth="1"/>
    <col min="8972" max="8972" width="5.140625" style="19" customWidth="1"/>
    <col min="8973" max="8973" width="10.140625" style="19" customWidth="1"/>
    <col min="8974" max="8974" width="7.28515625" style="19" customWidth="1"/>
    <col min="8975" max="8975" width="6.28515625" style="19" customWidth="1"/>
    <col min="8976" max="8976" width="10.140625" style="19" customWidth="1"/>
    <col min="8977" max="8977" width="7.42578125" style="19" customWidth="1"/>
    <col min="8978" max="8978" width="6.7109375" style="19" customWidth="1"/>
    <col min="8979" max="8979" width="9.42578125" style="19" customWidth="1"/>
    <col min="8980" max="8980" width="8.140625" style="19" customWidth="1"/>
    <col min="8981" max="8981" width="6.28515625" style="19" customWidth="1"/>
    <col min="8982" max="9216" width="11.42578125" style="19"/>
    <col min="9217" max="9217" width="0" style="19" hidden="1" customWidth="1"/>
    <col min="9218" max="9218" width="18.42578125" style="19" customWidth="1"/>
    <col min="9219" max="9219" width="8.42578125" style="19" customWidth="1"/>
    <col min="9220" max="9220" width="7" style="19" customWidth="1"/>
    <col min="9221" max="9221" width="7.140625" style="19" customWidth="1"/>
    <col min="9222" max="9222" width="5.7109375" style="19" customWidth="1"/>
    <col min="9223" max="9223" width="11.140625" style="19" customWidth="1"/>
    <col min="9224" max="9225" width="7.42578125" style="19" customWidth="1"/>
    <col min="9226" max="9226" width="9.140625" style="19" customWidth="1"/>
    <col min="9227" max="9227" width="7.42578125" style="19" customWidth="1"/>
    <col min="9228" max="9228" width="5.140625" style="19" customWidth="1"/>
    <col min="9229" max="9229" width="10.140625" style="19" customWidth="1"/>
    <col min="9230" max="9230" width="7.28515625" style="19" customWidth="1"/>
    <col min="9231" max="9231" width="6.28515625" style="19" customWidth="1"/>
    <col min="9232" max="9232" width="10.140625" style="19" customWidth="1"/>
    <col min="9233" max="9233" width="7.42578125" style="19" customWidth="1"/>
    <col min="9234" max="9234" width="6.7109375" style="19" customWidth="1"/>
    <col min="9235" max="9235" width="9.42578125" style="19" customWidth="1"/>
    <col min="9236" max="9236" width="8.140625" style="19" customWidth="1"/>
    <col min="9237" max="9237" width="6.28515625" style="19" customWidth="1"/>
    <col min="9238" max="9472" width="11.42578125" style="19"/>
    <col min="9473" max="9473" width="0" style="19" hidden="1" customWidth="1"/>
    <col min="9474" max="9474" width="18.42578125" style="19" customWidth="1"/>
    <col min="9475" max="9475" width="8.42578125" style="19" customWidth="1"/>
    <col min="9476" max="9476" width="7" style="19" customWidth="1"/>
    <col min="9477" max="9477" width="7.140625" style="19" customWidth="1"/>
    <col min="9478" max="9478" width="5.7109375" style="19" customWidth="1"/>
    <col min="9479" max="9479" width="11.140625" style="19" customWidth="1"/>
    <col min="9480" max="9481" width="7.42578125" style="19" customWidth="1"/>
    <col min="9482" max="9482" width="9.140625" style="19" customWidth="1"/>
    <col min="9483" max="9483" width="7.42578125" style="19" customWidth="1"/>
    <col min="9484" max="9484" width="5.140625" style="19" customWidth="1"/>
    <col min="9485" max="9485" width="10.140625" style="19" customWidth="1"/>
    <col min="9486" max="9486" width="7.28515625" style="19" customWidth="1"/>
    <col min="9487" max="9487" width="6.28515625" style="19" customWidth="1"/>
    <col min="9488" max="9488" width="10.140625" style="19" customWidth="1"/>
    <col min="9489" max="9489" width="7.42578125" style="19" customWidth="1"/>
    <col min="9490" max="9490" width="6.7109375" style="19" customWidth="1"/>
    <col min="9491" max="9491" width="9.42578125" style="19" customWidth="1"/>
    <col min="9492" max="9492" width="8.140625" style="19" customWidth="1"/>
    <col min="9493" max="9493" width="6.28515625" style="19" customWidth="1"/>
    <col min="9494" max="9728" width="11.42578125" style="19"/>
    <col min="9729" max="9729" width="0" style="19" hidden="1" customWidth="1"/>
    <col min="9730" max="9730" width="18.42578125" style="19" customWidth="1"/>
    <col min="9731" max="9731" width="8.42578125" style="19" customWidth="1"/>
    <col min="9732" max="9732" width="7" style="19" customWidth="1"/>
    <col min="9733" max="9733" width="7.140625" style="19" customWidth="1"/>
    <col min="9734" max="9734" width="5.7109375" style="19" customWidth="1"/>
    <col min="9735" max="9735" width="11.140625" style="19" customWidth="1"/>
    <col min="9736" max="9737" width="7.42578125" style="19" customWidth="1"/>
    <col min="9738" max="9738" width="9.140625" style="19" customWidth="1"/>
    <col min="9739" max="9739" width="7.42578125" style="19" customWidth="1"/>
    <col min="9740" max="9740" width="5.140625" style="19" customWidth="1"/>
    <col min="9741" max="9741" width="10.140625" style="19" customWidth="1"/>
    <col min="9742" max="9742" width="7.28515625" style="19" customWidth="1"/>
    <col min="9743" max="9743" width="6.28515625" style="19" customWidth="1"/>
    <col min="9744" max="9744" width="10.140625" style="19" customWidth="1"/>
    <col min="9745" max="9745" width="7.42578125" style="19" customWidth="1"/>
    <col min="9746" max="9746" width="6.7109375" style="19" customWidth="1"/>
    <col min="9747" max="9747" width="9.42578125" style="19" customWidth="1"/>
    <col min="9748" max="9748" width="8.140625" style="19" customWidth="1"/>
    <col min="9749" max="9749" width="6.28515625" style="19" customWidth="1"/>
    <col min="9750" max="9984" width="11.42578125" style="19"/>
    <col min="9985" max="9985" width="0" style="19" hidden="1" customWidth="1"/>
    <col min="9986" max="9986" width="18.42578125" style="19" customWidth="1"/>
    <col min="9987" max="9987" width="8.42578125" style="19" customWidth="1"/>
    <col min="9988" max="9988" width="7" style="19" customWidth="1"/>
    <col min="9989" max="9989" width="7.140625" style="19" customWidth="1"/>
    <col min="9990" max="9990" width="5.7109375" style="19" customWidth="1"/>
    <col min="9991" max="9991" width="11.140625" style="19" customWidth="1"/>
    <col min="9992" max="9993" width="7.42578125" style="19" customWidth="1"/>
    <col min="9994" max="9994" width="9.140625" style="19" customWidth="1"/>
    <col min="9995" max="9995" width="7.42578125" style="19" customWidth="1"/>
    <col min="9996" max="9996" width="5.140625" style="19" customWidth="1"/>
    <col min="9997" max="9997" width="10.140625" style="19" customWidth="1"/>
    <col min="9998" max="9998" width="7.28515625" style="19" customWidth="1"/>
    <col min="9999" max="9999" width="6.28515625" style="19" customWidth="1"/>
    <col min="10000" max="10000" width="10.140625" style="19" customWidth="1"/>
    <col min="10001" max="10001" width="7.42578125" style="19" customWidth="1"/>
    <col min="10002" max="10002" width="6.7109375" style="19" customWidth="1"/>
    <col min="10003" max="10003" width="9.42578125" style="19" customWidth="1"/>
    <col min="10004" max="10004" width="8.140625" style="19" customWidth="1"/>
    <col min="10005" max="10005" width="6.28515625" style="19" customWidth="1"/>
    <col min="10006" max="10240" width="11.42578125" style="19"/>
    <col min="10241" max="10241" width="0" style="19" hidden="1" customWidth="1"/>
    <col min="10242" max="10242" width="18.42578125" style="19" customWidth="1"/>
    <col min="10243" max="10243" width="8.42578125" style="19" customWidth="1"/>
    <col min="10244" max="10244" width="7" style="19" customWidth="1"/>
    <col min="10245" max="10245" width="7.140625" style="19" customWidth="1"/>
    <col min="10246" max="10246" width="5.7109375" style="19" customWidth="1"/>
    <col min="10247" max="10247" width="11.140625" style="19" customWidth="1"/>
    <col min="10248" max="10249" width="7.42578125" style="19" customWidth="1"/>
    <col min="10250" max="10250" width="9.140625" style="19" customWidth="1"/>
    <col min="10251" max="10251" width="7.42578125" style="19" customWidth="1"/>
    <col min="10252" max="10252" width="5.140625" style="19" customWidth="1"/>
    <col min="10253" max="10253" width="10.140625" style="19" customWidth="1"/>
    <col min="10254" max="10254" width="7.28515625" style="19" customWidth="1"/>
    <col min="10255" max="10255" width="6.28515625" style="19" customWidth="1"/>
    <col min="10256" max="10256" width="10.140625" style="19" customWidth="1"/>
    <col min="10257" max="10257" width="7.42578125" style="19" customWidth="1"/>
    <col min="10258" max="10258" width="6.7109375" style="19" customWidth="1"/>
    <col min="10259" max="10259" width="9.42578125" style="19" customWidth="1"/>
    <col min="10260" max="10260" width="8.140625" style="19" customWidth="1"/>
    <col min="10261" max="10261" width="6.28515625" style="19" customWidth="1"/>
    <col min="10262" max="10496" width="11.42578125" style="19"/>
    <col min="10497" max="10497" width="0" style="19" hidden="1" customWidth="1"/>
    <col min="10498" max="10498" width="18.42578125" style="19" customWidth="1"/>
    <col min="10499" max="10499" width="8.42578125" style="19" customWidth="1"/>
    <col min="10500" max="10500" width="7" style="19" customWidth="1"/>
    <col min="10501" max="10501" width="7.140625" style="19" customWidth="1"/>
    <col min="10502" max="10502" width="5.7109375" style="19" customWidth="1"/>
    <col min="10503" max="10503" width="11.140625" style="19" customWidth="1"/>
    <col min="10504" max="10505" width="7.42578125" style="19" customWidth="1"/>
    <col min="10506" max="10506" width="9.140625" style="19" customWidth="1"/>
    <col min="10507" max="10507" width="7.42578125" style="19" customWidth="1"/>
    <col min="10508" max="10508" width="5.140625" style="19" customWidth="1"/>
    <col min="10509" max="10509" width="10.140625" style="19" customWidth="1"/>
    <col min="10510" max="10510" width="7.28515625" style="19" customWidth="1"/>
    <col min="10511" max="10511" width="6.28515625" style="19" customWidth="1"/>
    <col min="10512" max="10512" width="10.140625" style="19" customWidth="1"/>
    <col min="10513" max="10513" width="7.42578125" style="19" customWidth="1"/>
    <col min="10514" max="10514" width="6.7109375" style="19" customWidth="1"/>
    <col min="10515" max="10515" width="9.42578125" style="19" customWidth="1"/>
    <col min="10516" max="10516" width="8.140625" style="19" customWidth="1"/>
    <col min="10517" max="10517" width="6.28515625" style="19" customWidth="1"/>
    <col min="10518" max="10752" width="11.42578125" style="19"/>
    <col min="10753" max="10753" width="0" style="19" hidden="1" customWidth="1"/>
    <col min="10754" max="10754" width="18.42578125" style="19" customWidth="1"/>
    <col min="10755" max="10755" width="8.42578125" style="19" customWidth="1"/>
    <col min="10756" max="10756" width="7" style="19" customWidth="1"/>
    <col min="10757" max="10757" width="7.140625" style="19" customWidth="1"/>
    <col min="10758" max="10758" width="5.7109375" style="19" customWidth="1"/>
    <col min="10759" max="10759" width="11.140625" style="19" customWidth="1"/>
    <col min="10760" max="10761" width="7.42578125" style="19" customWidth="1"/>
    <col min="10762" max="10762" width="9.140625" style="19" customWidth="1"/>
    <col min="10763" max="10763" width="7.42578125" style="19" customWidth="1"/>
    <col min="10764" max="10764" width="5.140625" style="19" customWidth="1"/>
    <col min="10765" max="10765" width="10.140625" style="19" customWidth="1"/>
    <col min="10766" max="10766" width="7.28515625" style="19" customWidth="1"/>
    <col min="10767" max="10767" width="6.28515625" style="19" customWidth="1"/>
    <col min="10768" max="10768" width="10.140625" style="19" customWidth="1"/>
    <col min="10769" max="10769" width="7.42578125" style="19" customWidth="1"/>
    <col min="10770" max="10770" width="6.7109375" style="19" customWidth="1"/>
    <col min="10771" max="10771" width="9.42578125" style="19" customWidth="1"/>
    <col min="10772" max="10772" width="8.140625" style="19" customWidth="1"/>
    <col min="10773" max="10773" width="6.28515625" style="19" customWidth="1"/>
    <col min="10774" max="11008" width="11.42578125" style="19"/>
    <col min="11009" max="11009" width="0" style="19" hidden="1" customWidth="1"/>
    <col min="11010" max="11010" width="18.42578125" style="19" customWidth="1"/>
    <col min="11011" max="11011" width="8.42578125" style="19" customWidth="1"/>
    <col min="11012" max="11012" width="7" style="19" customWidth="1"/>
    <col min="11013" max="11013" width="7.140625" style="19" customWidth="1"/>
    <col min="11014" max="11014" width="5.7109375" style="19" customWidth="1"/>
    <col min="11015" max="11015" width="11.140625" style="19" customWidth="1"/>
    <col min="11016" max="11017" width="7.42578125" style="19" customWidth="1"/>
    <col min="11018" max="11018" width="9.140625" style="19" customWidth="1"/>
    <col min="11019" max="11019" width="7.42578125" style="19" customWidth="1"/>
    <col min="11020" max="11020" width="5.140625" style="19" customWidth="1"/>
    <col min="11021" max="11021" width="10.140625" style="19" customWidth="1"/>
    <col min="11022" max="11022" width="7.28515625" style="19" customWidth="1"/>
    <col min="11023" max="11023" width="6.28515625" style="19" customWidth="1"/>
    <col min="11024" max="11024" width="10.140625" style="19" customWidth="1"/>
    <col min="11025" max="11025" width="7.42578125" style="19" customWidth="1"/>
    <col min="11026" max="11026" width="6.7109375" style="19" customWidth="1"/>
    <col min="11027" max="11027" width="9.42578125" style="19" customWidth="1"/>
    <col min="11028" max="11028" width="8.140625" style="19" customWidth="1"/>
    <col min="11029" max="11029" width="6.28515625" style="19" customWidth="1"/>
    <col min="11030" max="11264" width="11.42578125" style="19"/>
    <col min="11265" max="11265" width="0" style="19" hidden="1" customWidth="1"/>
    <col min="11266" max="11266" width="18.42578125" style="19" customWidth="1"/>
    <col min="11267" max="11267" width="8.42578125" style="19" customWidth="1"/>
    <col min="11268" max="11268" width="7" style="19" customWidth="1"/>
    <col min="11269" max="11269" width="7.140625" style="19" customWidth="1"/>
    <col min="11270" max="11270" width="5.7109375" style="19" customWidth="1"/>
    <col min="11271" max="11271" width="11.140625" style="19" customWidth="1"/>
    <col min="11272" max="11273" width="7.42578125" style="19" customWidth="1"/>
    <col min="11274" max="11274" width="9.140625" style="19" customWidth="1"/>
    <col min="11275" max="11275" width="7.42578125" style="19" customWidth="1"/>
    <col min="11276" max="11276" width="5.140625" style="19" customWidth="1"/>
    <col min="11277" max="11277" width="10.140625" style="19" customWidth="1"/>
    <col min="11278" max="11278" width="7.28515625" style="19" customWidth="1"/>
    <col min="11279" max="11279" width="6.28515625" style="19" customWidth="1"/>
    <col min="11280" max="11280" width="10.140625" style="19" customWidth="1"/>
    <col min="11281" max="11281" width="7.42578125" style="19" customWidth="1"/>
    <col min="11282" max="11282" width="6.7109375" style="19" customWidth="1"/>
    <col min="11283" max="11283" width="9.42578125" style="19" customWidth="1"/>
    <col min="11284" max="11284" width="8.140625" style="19" customWidth="1"/>
    <col min="11285" max="11285" width="6.28515625" style="19" customWidth="1"/>
    <col min="11286" max="11520" width="11.42578125" style="19"/>
    <col min="11521" max="11521" width="0" style="19" hidden="1" customWidth="1"/>
    <col min="11522" max="11522" width="18.42578125" style="19" customWidth="1"/>
    <col min="11523" max="11523" width="8.42578125" style="19" customWidth="1"/>
    <col min="11524" max="11524" width="7" style="19" customWidth="1"/>
    <col min="11525" max="11525" width="7.140625" style="19" customWidth="1"/>
    <col min="11526" max="11526" width="5.7109375" style="19" customWidth="1"/>
    <col min="11527" max="11527" width="11.140625" style="19" customWidth="1"/>
    <col min="11528" max="11529" width="7.42578125" style="19" customWidth="1"/>
    <col min="11530" max="11530" width="9.140625" style="19" customWidth="1"/>
    <col min="11531" max="11531" width="7.42578125" style="19" customWidth="1"/>
    <col min="11532" max="11532" width="5.140625" style="19" customWidth="1"/>
    <col min="11533" max="11533" width="10.140625" style="19" customWidth="1"/>
    <col min="11534" max="11534" width="7.28515625" style="19" customWidth="1"/>
    <col min="11535" max="11535" width="6.28515625" style="19" customWidth="1"/>
    <col min="11536" max="11536" width="10.140625" style="19" customWidth="1"/>
    <col min="11537" max="11537" width="7.42578125" style="19" customWidth="1"/>
    <col min="11538" max="11538" width="6.7109375" style="19" customWidth="1"/>
    <col min="11539" max="11539" width="9.42578125" style="19" customWidth="1"/>
    <col min="11540" max="11540" width="8.140625" style="19" customWidth="1"/>
    <col min="11541" max="11541" width="6.28515625" style="19" customWidth="1"/>
    <col min="11542" max="11776" width="11.42578125" style="19"/>
    <col min="11777" max="11777" width="0" style="19" hidden="1" customWidth="1"/>
    <col min="11778" max="11778" width="18.42578125" style="19" customWidth="1"/>
    <col min="11779" max="11779" width="8.42578125" style="19" customWidth="1"/>
    <col min="11780" max="11780" width="7" style="19" customWidth="1"/>
    <col min="11781" max="11781" width="7.140625" style="19" customWidth="1"/>
    <col min="11782" max="11782" width="5.7109375" style="19" customWidth="1"/>
    <col min="11783" max="11783" width="11.140625" style="19" customWidth="1"/>
    <col min="11784" max="11785" width="7.42578125" style="19" customWidth="1"/>
    <col min="11786" max="11786" width="9.140625" style="19" customWidth="1"/>
    <col min="11787" max="11787" width="7.42578125" style="19" customWidth="1"/>
    <col min="11788" max="11788" width="5.140625" style="19" customWidth="1"/>
    <col min="11789" max="11789" width="10.140625" style="19" customWidth="1"/>
    <col min="11790" max="11790" width="7.28515625" style="19" customWidth="1"/>
    <col min="11791" max="11791" width="6.28515625" style="19" customWidth="1"/>
    <col min="11792" max="11792" width="10.140625" style="19" customWidth="1"/>
    <col min="11793" max="11793" width="7.42578125" style="19" customWidth="1"/>
    <col min="11794" max="11794" width="6.7109375" style="19" customWidth="1"/>
    <col min="11795" max="11795" width="9.42578125" style="19" customWidth="1"/>
    <col min="11796" max="11796" width="8.140625" style="19" customWidth="1"/>
    <col min="11797" max="11797" width="6.28515625" style="19" customWidth="1"/>
    <col min="11798" max="12032" width="11.42578125" style="19"/>
    <col min="12033" max="12033" width="0" style="19" hidden="1" customWidth="1"/>
    <col min="12034" max="12034" width="18.42578125" style="19" customWidth="1"/>
    <col min="12035" max="12035" width="8.42578125" style="19" customWidth="1"/>
    <col min="12036" max="12036" width="7" style="19" customWidth="1"/>
    <col min="12037" max="12037" width="7.140625" style="19" customWidth="1"/>
    <col min="12038" max="12038" width="5.7109375" style="19" customWidth="1"/>
    <col min="12039" max="12039" width="11.140625" style="19" customWidth="1"/>
    <col min="12040" max="12041" width="7.42578125" style="19" customWidth="1"/>
    <col min="12042" max="12042" width="9.140625" style="19" customWidth="1"/>
    <col min="12043" max="12043" width="7.42578125" style="19" customWidth="1"/>
    <col min="12044" max="12044" width="5.140625" style="19" customWidth="1"/>
    <col min="12045" max="12045" width="10.140625" style="19" customWidth="1"/>
    <col min="12046" max="12046" width="7.28515625" style="19" customWidth="1"/>
    <col min="12047" max="12047" width="6.28515625" style="19" customWidth="1"/>
    <col min="12048" max="12048" width="10.140625" style="19" customWidth="1"/>
    <col min="12049" max="12049" width="7.42578125" style="19" customWidth="1"/>
    <col min="12050" max="12050" width="6.7109375" style="19" customWidth="1"/>
    <col min="12051" max="12051" width="9.42578125" style="19" customWidth="1"/>
    <col min="12052" max="12052" width="8.140625" style="19" customWidth="1"/>
    <col min="12053" max="12053" width="6.28515625" style="19" customWidth="1"/>
    <col min="12054" max="12288" width="11.42578125" style="19"/>
    <col min="12289" max="12289" width="0" style="19" hidden="1" customWidth="1"/>
    <col min="12290" max="12290" width="18.42578125" style="19" customWidth="1"/>
    <col min="12291" max="12291" width="8.42578125" style="19" customWidth="1"/>
    <col min="12292" max="12292" width="7" style="19" customWidth="1"/>
    <col min="12293" max="12293" width="7.140625" style="19" customWidth="1"/>
    <col min="12294" max="12294" width="5.7109375" style="19" customWidth="1"/>
    <col min="12295" max="12295" width="11.140625" style="19" customWidth="1"/>
    <col min="12296" max="12297" width="7.42578125" style="19" customWidth="1"/>
    <col min="12298" max="12298" width="9.140625" style="19" customWidth="1"/>
    <col min="12299" max="12299" width="7.42578125" style="19" customWidth="1"/>
    <col min="12300" max="12300" width="5.140625" style="19" customWidth="1"/>
    <col min="12301" max="12301" width="10.140625" style="19" customWidth="1"/>
    <col min="12302" max="12302" width="7.28515625" style="19" customWidth="1"/>
    <col min="12303" max="12303" width="6.28515625" style="19" customWidth="1"/>
    <col min="12304" max="12304" width="10.140625" style="19" customWidth="1"/>
    <col min="12305" max="12305" width="7.42578125" style="19" customWidth="1"/>
    <col min="12306" max="12306" width="6.7109375" style="19" customWidth="1"/>
    <col min="12307" max="12307" width="9.42578125" style="19" customWidth="1"/>
    <col min="12308" max="12308" width="8.140625" style="19" customWidth="1"/>
    <col min="12309" max="12309" width="6.28515625" style="19" customWidth="1"/>
    <col min="12310" max="12544" width="11.42578125" style="19"/>
    <col min="12545" max="12545" width="0" style="19" hidden="1" customWidth="1"/>
    <col min="12546" max="12546" width="18.42578125" style="19" customWidth="1"/>
    <col min="12547" max="12547" width="8.42578125" style="19" customWidth="1"/>
    <col min="12548" max="12548" width="7" style="19" customWidth="1"/>
    <col min="12549" max="12549" width="7.140625" style="19" customWidth="1"/>
    <col min="12550" max="12550" width="5.7109375" style="19" customWidth="1"/>
    <col min="12551" max="12551" width="11.140625" style="19" customWidth="1"/>
    <col min="12552" max="12553" width="7.42578125" style="19" customWidth="1"/>
    <col min="12554" max="12554" width="9.140625" style="19" customWidth="1"/>
    <col min="12555" max="12555" width="7.42578125" style="19" customWidth="1"/>
    <col min="12556" max="12556" width="5.140625" style="19" customWidth="1"/>
    <col min="12557" max="12557" width="10.140625" style="19" customWidth="1"/>
    <col min="12558" max="12558" width="7.28515625" style="19" customWidth="1"/>
    <col min="12559" max="12559" width="6.28515625" style="19" customWidth="1"/>
    <col min="12560" max="12560" width="10.140625" style="19" customWidth="1"/>
    <col min="12561" max="12561" width="7.42578125" style="19" customWidth="1"/>
    <col min="12562" max="12562" width="6.7109375" style="19" customWidth="1"/>
    <col min="12563" max="12563" width="9.42578125" style="19" customWidth="1"/>
    <col min="12564" max="12564" width="8.140625" style="19" customWidth="1"/>
    <col min="12565" max="12565" width="6.28515625" style="19" customWidth="1"/>
    <col min="12566" max="12800" width="11.42578125" style="19"/>
    <col min="12801" max="12801" width="0" style="19" hidden="1" customWidth="1"/>
    <col min="12802" max="12802" width="18.42578125" style="19" customWidth="1"/>
    <col min="12803" max="12803" width="8.42578125" style="19" customWidth="1"/>
    <col min="12804" max="12804" width="7" style="19" customWidth="1"/>
    <col min="12805" max="12805" width="7.140625" style="19" customWidth="1"/>
    <col min="12806" max="12806" width="5.7109375" style="19" customWidth="1"/>
    <col min="12807" max="12807" width="11.140625" style="19" customWidth="1"/>
    <col min="12808" max="12809" width="7.42578125" style="19" customWidth="1"/>
    <col min="12810" max="12810" width="9.140625" style="19" customWidth="1"/>
    <col min="12811" max="12811" width="7.42578125" style="19" customWidth="1"/>
    <col min="12812" max="12812" width="5.140625" style="19" customWidth="1"/>
    <col min="12813" max="12813" width="10.140625" style="19" customWidth="1"/>
    <col min="12814" max="12814" width="7.28515625" style="19" customWidth="1"/>
    <col min="12815" max="12815" width="6.28515625" style="19" customWidth="1"/>
    <col min="12816" max="12816" width="10.140625" style="19" customWidth="1"/>
    <col min="12817" max="12817" width="7.42578125" style="19" customWidth="1"/>
    <col min="12818" max="12818" width="6.7109375" style="19" customWidth="1"/>
    <col min="12819" max="12819" width="9.42578125" style="19" customWidth="1"/>
    <col min="12820" max="12820" width="8.140625" style="19" customWidth="1"/>
    <col min="12821" max="12821" width="6.28515625" style="19" customWidth="1"/>
    <col min="12822" max="13056" width="11.42578125" style="19"/>
    <col min="13057" max="13057" width="0" style="19" hidden="1" customWidth="1"/>
    <col min="13058" max="13058" width="18.42578125" style="19" customWidth="1"/>
    <col min="13059" max="13059" width="8.42578125" style="19" customWidth="1"/>
    <col min="13060" max="13060" width="7" style="19" customWidth="1"/>
    <col min="13061" max="13061" width="7.140625" style="19" customWidth="1"/>
    <col min="13062" max="13062" width="5.7109375" style="19" customWidth="1"/>
    <col min="13063" max="13063" width="11.140625" style="19" customWidth="1"/>
    <col min="13064" max="13065" width="7.42578125" style="19" customWidth="1"/>
    <col min="13066" max="13066" width="9.140625" style="19" customWidth="1"/>
    <col min="13067" max="13067" width="7.42578125" style="19" customWidth="1"/>
    <col min="13068" max="13068" width="5.140625" style="19" customWidth="1"/>
    <col min="13069" max="13069" width="10.140625" style="19" customWidth="1"/>
    <col min="13070" max="13070" width="7.28515625" style="19" customWidth="1"/>
    <col min="13071" max="13071" width="6.28515625" style="19" customWidth="1"/>
    <col min="13072" max="13072" width="10.140625" style="19" customWidth="1"/>
    <col min="13073" max="13073" width="7.42578125" style="19" customWidth="1"/>
    <col min="13074" max="13074" width="6.7109375" style="19" customWidth="1"/>
    <col min="13075" max="13075" width="9.42578125" style="19" customWidth="1"/>
    <col min="13076" max="13076" width="8.140625" style="19" customWidth="1"/>
    <col min="13077" max="13077" width="6.28515625" style="19" customWidth="1"/>
    <col min="13078" max="13312" width="11.42578125" style="19"/>
    <col min="13313" max="13313" width="0" style="19" hidden="1" customWidth="1"/>
    <col min="13314" max="13314" width="18.42578125" style="19" customWidth="1"/>
    <col min="13315" max="13315" width="8.42578125" style="19" customWidth="1"/>
    <col min="13316" max="13316" width="7" style="19" customWidth="1"/>
    <col min="13317" max="13317" width="7.140625" style="19" customWidth="1"/>
    <col min="13318" max="13318" width="5.7109375" style="19" customWidth="1"/>
    <col min="13319" max="13319" width="11.140625" style="19" customWidth="1"/>
    <col min="13320" max="13321" width="7.42578125" style="19" customWidth="1"/>
    <col min="13322" max="13322" width="9.140625" style="19" customWidth="1"/>
    <col min="13323" max="13323" width="7.42578125" style="19" customWidth="1"/>
    <col min="13324" max="13324" width="5.140625" style="19" customWidth="1"/>
    <col min="13325" max="13325" width="10.140625" style="19" customWidth="1"/>
    <col min="13326" max="13326" width="7.28515625" style="19" customWidth="1"/>
    <col min="13327" max="13327" width="6.28515625" style="19" customWidth="1"/>
    <col min="13328" max="13328" width="10.140625" style="19" customWidth="1"/>
    <col min="13329" max="13329" width="7.42578125" style="19" customWidth="1"/>
    <col min="13330" max="13330" width="6.7109375" style="19" customWidth="1"/>
    <col min="13331" max="13331" width="9.42578125" style="19" customWidth="1"/>
    <col min="13332" max="13332" width="8.140625" style="19" customWidth="1"/>
    <col min="13333" max="13333" width="6.28515625" style="19" customWidth="1"/>
    <col min="13334" max="13568" width="11.42578125" style="19"/>
    <col min="13569" max="13569" width="0" style="19" hidden="1" customWidth="1"/>
    <col min="13570" max="13570" width="18.42578125" style="19" customWidth="1"/>
    <col min="13571" max="13571" width="8.42578125" style="19" customWidth="1"/>
    <col min="13572" max="13572" width="7" style="19" customWidth="1"/>
    <col min="13573" max="13573" width="7.140625" style="19" customWidth="1"/>
    <col min="13574" max="13574" width="5.7109375" style="19" customWidth="1"/>
    <col min="13575" max="13575" width="11.140625" style="19" customWidth="1"/>
    <col min="13576" max="13577" width="7.42578125" style="19" customWidth="1"/>
    <col min="13578" max="13578" width="9.140625" style="19" customWidth="1"/>
    <col min="13579" max="13579" width="7.42578125" style="19" customWidth="1"/>
    <col min="13580" max="13580" width="5.140625" style="19" customWidth="1"/>
    <col min="13581" max="13581" width="10.140625" style="19" customWidth="1"/>
    <col min="13582" max="13582" width="7.28515625" style="19" customWidth="1"/>
    <col min="13583" max="13583" width="6.28515625" style="19" customWidth="1"/>
    <col min="13584" max="13584" width="10.140625" style="19" customWidth="1"/>
    <col min="13585" max="13585" width="7.42578125" style="19" customWidth="1"/>
    <col min="13586" max="13586" width="6.7109375" style="19" customWidth="1"/>
    <col min="13587" max="13587" width="9.42578125" style="19" customWidth="1"/>
    <col min="13588" max="13588" width="8.140625" style="19" customWidth="1"/>
    <col min="13589" max="13589" width="6.28515625" style="19" customWidth="1"/>
    <col min="13590" max="13824" width="11.42578125" style="19"/>
    <col min="13825" max="13825" width="0" style="19" hidden="1" customWidth="1"/>
    <col min="13826" max="13826" width="18.42578125" style="19" customWidth="1"/>
    <col min="13827" max="13827" width="8.42578125" style="19" customWidth="1"/>
    <col min="13828" max="13828" width="7" style="19" customWidth="1"/>
    <col min="13829" max="13829" width="7.140625" style="19" customWidth="1"/>
    <col min="13830" max="13830" width="5.7109375" style="19" customWidth="1"/>
    <col min="13831" max="13831" width="11.140625" style="19" customWidth="1"/>
    <col min="13832" max="13833" width="7.42578125" style="19" customWidth="1"/>
    <col min="13834" max="13834" width="9.140625" style="19" customWidth="1"/>
    <col min="13835" max="13835" width="7.42578125" style="19" customWidth="1"/>
    <col min="13836" max="13836" width="5.140625" style="19" customWidth="1"/>
    <col min="13837" max="13837" width="10.140625" style="19" customWidth="1"/>
    <col min="13838" max="13838" width="7.28515625" style="19" customWidth="1"/>
    <col min="13839" max="13839" width="6.28515625" style="19" customWidth="1"/>
    <col min="13840" max="13840" width="10.140625" style="19" customWidth="1"/>
    <col min="13841" max="13841" width="7.42578125" style="19" customWidth="1"/>
    <col min="13842" max="13842" width="6.7109375" style="19" customWidth="1"/>
    <col min="13843" max="13843" width="9.42578125" style="19" customWidth="1"/>
    <col min="13844" max="13844" width="8.140625" style="19" customWidth="1"/>
    <col min="13845" max="13845" width="6.28515625" style="19" customWidth="1"/>
    <col min="13846" max="14080" width="11.42578125" style="19"/>
    <col min="14081" max="14081" width="0" style="19" hidden="1" customWidth="1"/>
    <col min="14082" max="14082" width="18.42578125" style="19" customWidth="1"/>
    <col min="14083" max="14083" width="8.42578125" style="19" customWidth="1"/>
    <col min="14084" max="14084" width="7" style="19" customWidth="1"/>
    <col min="14085" max="14085" width="7.140625" style="19" customWidth="1"/>
    <col min="14086" max="14086" width="5.7109375" style="19" customWidth="1"/>
    <col min="14087" max="14087" width="11.140625" style="19" customWidth="1"/>
    <col min="14088" max="14089" width="7.42578125" style="19" customWidth="1"/>
    <col min="14090" max="14090" width="9.140625" style="19" customWidth="1"/>
    <col min="14091" max="14091" width="7.42578125" style="19" customWidth="1"/>
    <col min="14092" max="14092" width="5.140625" style="19" customWidth="1"/>
    <col min="14093" max="14093" width="10.140625" style="19" customWidth="1"/>
    <col min="14094" max="14094" width="7.28515625" style="19" customWidth="1"/>
    <col min="14095" max="14095" width="6.28515625" style="19" customWidth="1"/>
    <col min="14096" max="14096" width="10.140625" style="19" customWidth="1"/>
    <col min="14097" max="14097" width="7.42578125" style="19" customWidth="1"/>
    <col min="14098" max="14098" width="6.7109375" style="19" customWidth="1"/>
    <col min="14099" max="14099" width="9.42578125" style="19" customWidth="1"/>
    <col min="14100" max="14100" width="8.140625" style="19" customWidth="1"/>
    <col min="14101" max="14101" width="6.28515625" style="19" customWidth="1"/>
    <col min="14102" max="14336" width="11.42578125" style="19"/>
    <col min="14337" max="14337" width="0" style="19" hidden="1" customWidth="1"/>
    <col min="14338" max="14338" width="18.42578125" style="19" customWidth="1"/>
    <col min="14339" max="14339" width="8.42578125" style="19" customWidth="1"/>
    <col min="14340" max="14340" width="7" style="19" customWidth="1"/>
    <col min="14341" max="14341" width="7.140625" style="19" customWidth="1"/>
    <col min="14342" max="14342" width="5.7109375" style="19" customWidth="1"/>
    <col min="14343" max="14343" width="11.140625" style="19" customWidth="1"/>
    <col min="14344" max="14345" width="7.42578125" style="19" customWidth="1"/>
    <col min="14346" max="14346" width="9.140625" style="19" customWidth="1"/>
    <col min="14347" max="14347" width="7.42578125" style="19" customWidth="1"/>
    <col min="14348" max="14348" width="5.140625" style="19" customWidth="1"/>
    <col min="14349" max="14349" width="10.140625" style="19" customWidth="1"/>
    <col min="14350" max="14350" width="7.28515625" style="19" customWidth="1"/>
    <col min="14351" max="14351" width="6.28515625" style="19" customWidth="1"/>
    <col min="14352" max="14352" width="10.140625" style="19" customWidth="1"/>
    <col min="14353" max="14353" width="7.42578125" style="19" customWidth="1"/>
    <col min="14354" max="14354" width="6.7109375" style="19" customWidth="1"/>
    <col min="14355" max="14355" width="9.42578125" style="19" customWidth="1"/>
    <col min="14356" max="14356" width="8.140625" style="19" customWidth="1"/>
    <col min="14357" max="14357" width="6.28515625" style="19" customWidth="1"/>
    <col min="14358" max="14592" width="11.42578125" style="19"/>
    <col min="14593" max="14593" width="0" style="19" hidden="1" customWidth="1"/>
    <col min="14594" max="14594" width="18.42578125" style="19" customWidth="1"/>
    <col min="14595" max="14595" width="8.42578125" style="19" customWidth="1"/>
    <col min="14596" max="14596" width="7" style="19" customWidth="1"/>
    <col min="14597" max="14597" width="7.140625" style="19" customWidth="1"/>
    <col min="14598" max="14598" width="5.7109375" style="19" customWidth="1"/>
    <col min="14599" max="14599" width="11.140625" style="19" customWidth="1"/>
    <col min="14600" max="14601" width="7.42578125" style="19" customWidth="1"/>
    <col min="14602" max="14602" width="9.140625" style="19" customWidth="1"/>
    <col min="14603" max="14603" width="7.42578125" style="19" customWidth="1"/>
    <col min="14604" max="14604" width="5.140625" style="19" customWidth="1"/>
    <col min="14605" max="14605" width="10.140625" style="19" customWidth="1"/>
    <col min="14606" max="14606" width="7.28515625" style="19" customWidth="1"/>
    <col min="14607" max="14607" width="6.28515625" style="19" customWidth="1"/>
    <col min="14608" max="14608" width="10.140625" style="19" customWidth="1"/>
    <col min="14609" max="14609" width="7.42578125" style="19" customWidth="1"/>
    <col min="14610" max="14610" width="6.7109375" style="19" customWidth="1"/>
    <col min="14611" max="14611" width="9.42578125" style="19" customWidth="1"/>
    <col min="14612" max="14612" width="8.140625" style="19" customWidth="1"/>
    <col min="14613" max="14613" width="6.28515625" style="19" customWidth="1"/>
    <col min="14614" max="14848" width="11.42578125" style="19"/>
    <col min="14849" max="14849" width="0" style="19" hidden="1" customWidth="1"/>
    <col min="14850" max="14850" width="18.42578125" style="19" customWidth="1"/>
    <col min="14851" max="14851" width="8.42578125" style="19" customWidth="1"/>
    <col min="14852" max="14852" width="7" style="19" customWidth="1"/>
    <col min="14853" max="14853" width="7.140625" style="19" customWidth="1"/>
    <col min="14854" max="14854" width="5.7109375" style="19" customWidth="1"/>
    <col min="14855" max="14855" width="11.140625" style="19" customWidth="1"/>
    <col min="14856" max="14857" width="7.42578125" style="19" customWidth="1"/>
    <col min="14858" max="14858" width="9.140625" style="19" customWidth="1"/>
    <col min="14859" max="14859" width="7.42578125" style="19" customWidth="1"/>
    <col min="14860" max="14860" width="5.140625" style="19" customWidth="1"/>
    <col min="14861" max="14861" width="10.140625" style="19" customWidth="1"/>
    <col min="14862" max="14862" width="7.28515625" style="19" customWidth="1"/>
    <col min="14863" max="14863" width="6.28515625" style="19" customWidth="1"/>
    <col min="14864" max="14864" width="10.140625" style="19" customWidth="1"/>
    <col min="14865" max="14865" width="7.42578125" style="19" customWidth="1"/>
    <col min="14866" max="14866" width="6.7109375" style="19" customWidth="1"/>
    <col min="14867" max="14867" width="9.42578125" style="19" customWidth="1"/>
    <col min="14868" max="14868" width="8.140625" style="19" customWidth="1"/>
    <col min="14869" max="14869" width="6.28515625" style="19" customWidth="1"/>
    <col min="14870" max="15104" width="11.42578125" style="19"/>
    <col min="15105" max="15105" width="0" style="19" hidden="1" customWidth="1"/>
    <col min="15106" max="15106" width="18.42578125" style="19" customWidth="1"/>
    <col min="15107" max="15107" width="8.42578125" style="19" customWidth="1"/>
    <col min="15108" max="15108" width="7" style="19" customWidth="1"/>
    <col min="15109" max="15109" width="7.140625" style="19" customWidth="1"/>
    <col min="15110" max="15110" width="5.7109375" style="19" customWidth="1"/>
    <col min="15111" max="15111" width="11.140625" style="19" customWidth="1"/>
    <col min="15112" max="15113" width="7.42578125" style="19" customWidth="1"/>
    <col min="15114" max="15114" width="9.140625" style="19" customWidth="1"/>
    <col min="15115" max="15115" width="7.42578125" style="19" customWidth="1"/>
    <col min="15116" max="15116" width="5.140625" style="19" customWidth="1"/>
    <col min="15117" max="15117" width="10.140625" style="19" customWidth="1"/>
    <col min="15118" max="15118" width="7.28515625" style="19" customWidth="1"/>
    <col min="15119" max="15119" width="6.28515625" style="19" customWidth="1"/>
    <col min="15120" max="15120" width="10.140625" style="19" customWidth="1"/>
    <col min="15121" max="15121" width="7.42578125" style="19" customWidth="1"/>
    <col min="15122" max="15122" width="6.7109375" style="19" customWidth="1"/>
    <col min="15123" max="15123" width="9.42578125" style="19" customWidth="1"/>
    <col min="15124" max="15124" width="8.140625" style="19" customWidth="1"/>
    <col min="15125" max="15125" width="6.28515625" style="19" customWidth="1"/>
    <col min="15126" max="15360" width="11.42578125" style="19"/>
    <col min="15361" max="15361" width="0" style="19" hidden="1" customWidth="1"/>
    <col min="15362" max="15362" width="18.42578125" style="19" customWidth="1"/>
    <col min="15363" max="15363" width="8.42578125" style="19" customWidth="1"/>
    <col min="15364" max="15364" width="7" style="19" customWidth="1"/>
    <col min="15365" max="15365" width="7.140625" style="19" customWidth="1"/>
    <col min="15366" max="15366" width="5.7109375" style="19" customWidth="1"/>
    <col min="15367" max="15367" width="11.140625" style="19" customWidth="1"/>
    <col min="15368" max="15369" width="7.42578125" style="19" customWidth="1"/>
    <col min="15370" max="15370" width="9.140625" style="19" customWidth="1"/>
    <col min="15371" max="15371" width="7.42578125" style="19" customWidth="1"/>
    <col min="15372" max="15372" width="5.140625" style="19" customWidth="1"/>
    <col min="15373" max="15373" width="10.140625" style="19" customWidth="1"/>
    <col min="15374" max="15374" width="7.28515625" style="19" customWidth="1"/>
    <col min="15375" max="15375" width="6.28515625" style="19" customWidth="1"/>
    <col min="15376" max="15376" width="10.140625" style="19" customWidth="1"/>
    <col min="15377" max="15377" width="7.42578125" style="19" customWidth="1"/>
    <col min="15378" max="15378" width="6.7109375" style="19" customWidth="1"/>
    <col min="15379" max="15379" width="9.42578125" style="19" customWidth="1"/>
    <col min="15380" max="15380" width="8.140625" style="19" customWidth="1"/>
    <col min="15381" max="15381" width="6.28515625" style="19" customWidth="1"/>
    <col min="15382" max="15616" width="11.42578125" style="19"/>
    <col min="15617" max="15617" width="0" style="19" hidden="1" customWidth="1"/>
    <col min="15618" max="15618" width="18.42578125" style="19" customWidth="1"/>
    <col min="15619" max="15619" width="8.42578125" style="19" customWidth="1"/>
    <col min="15620" max="15620" width="7" style="19" customWidth="1"/>
    <col min="15621" max="15621" width="7.140625" style="19" customWidth="1"/>
    <col min="15622" max="15622" width="5.7109375" style="19" customWidth="1"/>
    <col min="15623" max="15623" width="11.140625" style="19" customWidth="1"/>
    <col min="15624" max="15625" width="7.42578125" style="19" customWidth="1"/>
    <col min="15626" max="15626" width="9.140625" style="19" customWidth="1"/>
    <col min="15627" max="15627" width="7.42578125" style="19" customWidth="1"/>
    <col min="15628" max="15628" width="5.140625" style="19" customWidth="1"/>
    <col min="15629" max="15629" width="10.140625" style="19" customWidth="1"/>
    <col min="15630" max="15630" width="7.28515625" style="19" customWidth="1"/>
    <col min="15631" max="15631" width="6.28515625" style="19" customWidth="1"/>
    <col min="15632" max="15632" width="10.140625" style="19" customWidth="1"/>
    <col min="15633" max="15633" width="7.42578125" style="19" customWidth="1"/>
    <col min="15634" max="15634" width="6.7109375" style="19" customWidth="1"/>
    <col min="15635" max="15635" width="9.42578125" style="19" customWidth="1"/>
    <col min="15636" max="15636" width="8.140625" style="19" customWidth="1"/>
    <col min="15637" max="15637" width="6.28515625" style="19" customWidth="1"/>
    <col min="15638" max="15872" width="11.42578125" style="19"/>
    <col min="15873" max="15873" width="0" style="19" hidden="1" customWidth="1"/>
    <col min="15874" max="15874" width="18.42578125" style="19" customWidth="1"/>
    <col min="15875" max="15875" width="8.42578125" style="19" customWidth="1"/>
    <col min="15876" max="15876" width="7" style="19" customWidth="1"/>
    <col min="15877" max="15877" width="7.140625" style="19" customWidth="1"/>
    <col min="15878" max="15878" width="5.7109375" style="19" customWidth="1"/>
    <col min="15879" max="15879" width="11.140625" style="19" customWidth="1"/>
    <col min="15880" max="15881" width="7.42578125" style="19" customWidth="1"/>
    <col min="15882" max="15882" width="9.140625" style="19" customWidth="1"/>
    <col min="15883" max="15883" width="7.42578125" style="19" customWidth="1"/>
    <col min="15884" max="15884" width="5.140625" style="19" customWidth="1"/>
    <col min="15885" max="15885" width="10.140625" style="19" customWidth="1"/>
    <col min="15886" max="15886" width="7.28515625" style="19" customWidth="1"/>
    <col min="15887" max="15887" width="6.28515625" style="19" customWidth="1"/>
    <col min="15888" max="15888" width="10.140625" style="19" customWidth="1"/>
    <col min="15889" max="15889" width="7.42578125" style="19" customWidth="1"/>
    <col min="15890" max="15890" width="6.7109375" style="19" customWidth="1"/>
    <col min="15891" max="15891" width="9.42578125" style="19" customWidth="1"/>
    <col min="15892" max="15892" width="8.140625" style="19" customWidth="1"/>
    <col min="15893" max="15893" width="6.28515625" style="19" customWidth="1"/>
    <col min="15894" max="16128" width="11.42578125" style="19"/>
    <col min="16129" max="16129" width="0" style="19" hidden="1" customWidth="1"/>
    <col min="16130" max="16130" width="18.42578125" style="19" customWidth="1"/>
    <col min="16131" max="16131" width="8.42578125" style="19" customWidth="1"/>
    <col min="16132" max="16132" width="7" style="19" customWidth="1"/>
    <col min="16133" max="16133" width="7.140625" style="19" customWidth="1"/>
    <col min="16134" max="16134" width="5.7109375" style="19" customWidth="1"/>
    <col min="16135" max="16135" width="11.140625" style="19" customWidth="1"/>
    <col min="16136" max="16137" width="7.42578125" style="19" customWidth="1"/>
    <col min="16138" max="16138" width="9.140625" style="19" customWidth="1"/>
    <col min="16139" max="16139" width="7.42578125" style="19" customWidth="1"/>
    <col min="16140" max="16140" width="5.140625" style="19" customWidth="1"/>
    <col min="16141" max="16141" width="10.140625" style="19" customWidth="1"/>
    <col min="16142" max="16142" width="7.28515625" style="19" customWidth="1"/>
    <col min="16143" max="16143" width="6.28515625" style="19" customWidth="1"/>
    <col min="16144" max="16144" width="10.140625" style="19" customWidth="1"/>
    <col min="16145" max="16145" width="7.42578125" style="19" customWidth="1"/>
    <col min="16146" max="16146" width="6.7109375" style="19" customWidth="1"/>
    <col min="16147" max="16147" width="9.42578125" style="19" customWidth="1"/>
    <col min="16148" max="16148" width="8.140625" style="19" customWidth="1"/>
    <col min="16149" max="16149" width="6.28515625" style="19" customWidth="1"/>
    <col min="16150" max="16384" width="11.42578125" style="19"/>
  </cols>
  <sheetData>
    <row r="1" spans="2:27" ht="23.25">
      <c r="B1" s="2201">
        <v>19</v>
      </c>
    </row>
    <row r="2" spans="2:27" ht="18.75">
      <c r="Y2" s="2181"/>
    </row>
    <row r="3" spans="2:27" ht="18.75">
      <c r="Y3" s="2181"/>
    </row>
    <row r="4" spans="2:27" ht="18.75">
      <c r="Y4" s="2181"/>
    </row>
    <row r="5" spans="2:27" ht="18.75">
      <c r="Y5" s="2181"/>
    </row>
    <row r="8" spans="2:27" ht="20.25" customHeight="1">
      <c r="B8" s="2621" t="s">
        <v>1397</v>
      </c>
      <c r="C8" s="2621"/>
      <c r="D8" s="2621"/>
      <c r="E8" s="2621"/>
      <c r="F8" s="2621"/>
      <c r="G8" s="2621"/>
      <c r="H8" s="2621"/>
      <c r="I8" s="2621"/>
      <c r="J8" s="2621"/>
      <c r="K8" s="2621"/>
      <c r="L8" s="2621"/>
      <c r="M8" s="2621"/>
      <c r="N8" s="2621"/>
      <c r="O8" s="2621"/>
      <c r="P8" s="2621"/>
      <c r="Q8" s="2621"/>
      <c r="R8" s="2621"/>
      <c r="S8" s="2621"/>
      <c r="T8" s="2622"/>
      <c r="U8" s="2622"/>
      <c r="V8" s="2622"/>
    </row>
    <row r="9" spans="2:27" ht="13.5" thickBot="1"/>
    <row r="10" spans="2:27" ht="18" customHeight="1" thickTop="1" thickBot="1">
      <c r="B10" s="1902" t="s">
        <v>180</v>
      </c>
      <c r="C10" s="2630">
        <v>2006</v>
      </c>
      <c r="D10" s="2631"/>
      <c r="E10" s="2234">
        <v>2008</v>
      </c>
      <c r="F10" s="2235"/>
      <c r="G10" s="2236"/>
      <c r="H10" s="2632">
        <v>2009</v>
      </c>
      <c r="I10" s="2623"/>
      <c r="J10" s="2624"/>
      <c r="K10" s="2632">
        <v>2010</v>
      </c>
      <c r="L10" s="2623"/>
      <c r="M10" s="2624"/>
      <c r="N10" s="2633">
        <v>2011</v>
      </c>
      <c r="O10" s="2634"/>
      <c r="P10" s="2635"/>
      <c r="Q10" s="2632">
        <v>2012</v>
      </c>
      <c r="R10" s="2623"/>
      <c r="S10" s="2624"/>
      <c r="T10" s="2623">
        <v>2013</v>
      </c>
      <c r="U10" s="2623"/>
      <c r="V10" s="2624"/>
      <c r="W10" s="2623">
        <v>2014</v>
      </c>
      <c r="X10" s="2623"/>
      <c r="Y10" s="2624"/>
    </row>
    <row r="11" spans="2:27" ht="18" customHeight="1" thickTop="1" thickBot="1">
      <c r="B11" s="2016" t="s">
        <v>225</v>
      </c>
      <c r="C11" s="332" t="s">
        <v>373</v>
      </c>
      <c r="D11" s="333" t="s">
        <v>251</v>
      </c>
      <c r="E11" s="919" t="s">
        <v>373</v>
      </c>
      <c r="F11" s="920" t="s">
        <v>251</v>
      </c>
      <c r="G11" s="921" t="s">
        <v>610</v>
      </c>
      <c r="H11" s="922" t="s">
        <v>373</v>
      </c>
      <c r="I11" s="923" t="s">
        <v>251</v>
      </c>
      <c r="J11" s="921" t="s">
        <v>610</v>
      </c>
      <c r="K11" s="922" t="s">
        <v>373</v>
      </c>
      <c r="L11" s="923" t="s">
        <v>251</v>
      </c>
      <c r="M11" s="924" t="s">
        <v>610</v>
      </c>
      <c r="N11" s="922" t="s">
        <v>373</v>
      </c>
      <c r="O11" s="925" t="s">
        <v>251</v>
      </c>
      <c r="P11" s="924" t="s">
        <v>610</v>
      </c>
      <c r="Q11" s="926" t="s">
        <v>373</v>
      </c>
      <c r="R11" s="925" t="s">
        <v>251</v>
      </c>
      <c r="S11" s="927" t="s">
        <v>610</v>
      </c>
      <c r="T11" s="926" t="s">
        <v>373</v>
      </c>
      <c r="U11" s="925" t="s">
        <v>251</v>
      </c>
      <c r="V11" s="927" t="s">
        <v>610</v>
      </c>
      <c r="W11" s="926" t="s">
        <v>373</v>
      </c>
      <c r="X11" s="925" t="s">
        <v>251</v>
      </c>
      <c r="Y11" s="927" t="s">
        <v>610</v>
      </c>
      <c r="AA11" s="414"/>
    </row>
    <row r="12" spans="2:27" ht="18" customHeight="1" thickBot="1">
      <c r="B12" s="2015" t="s">
        <v>611</v>
      </c>
      <c r="C12" s="334">
        <v>108984</v>
      </c>
      <c r="D12" s="335">
        <v>71.900000000000006</v>
      </c>
      <c r="E12" s="1878">
        <v>108603</v>
      </c>
      <c r="F12" s="1879">
        <v>65.900000000000006</v>
      </c>
      <c r="G12" s="1880" t="s">
        <v>612</v>
      </c>
      <c r="H12" s="1881">
        <v>104597</v>
      </c>
      <c r="I12" s="1882">
        <v>63.3</v>
      </c>
      <c r="J12" s="1883">
        <v>-3.7</v>
      </c>
      <c r="K12" s="1881">
        <v>89438</v>
      </c>
      <c r="L12" s="1884">
        <v>56.9</v>
      </c>
      <c r="M12" s="1883" t="s">
        <v>613</v>
      </c>
      <c r="N12" s="1881">
        <v>100718</v>
      </c>
      <c r="O12" s="480" t="s">
        <v>614</v>
      </c>
      <c r="P12" s="1885" t="s">
        <v>615</v>
      </c>
      <c r="Q12" s="910">
        <v>108020</v>
      </c>
      <c r="R12" s="914">
        <v>60.5</v>
      </c>
      <c r="S12" s="1886" t="s">
        <v>616</v>
      </c>
      <c r="T12" s="910">
        <v>108123</v>
      </c>
      <c r="U12" s="913">
        <f>(T12/T25)*100</f>
        <v>58.906244041165664</v>
      </c>
      <c r="V12" s="1887" t="s">
        <v>857</v>
      </c>
      <c r="W12" s="910">
        <v>113724</v>
      </c>
      <c r="X12" s="913">
        <v>59.1</v>
      </c>
      <c r="Y12" s="1887" t="s">
        <v>297</v>
      </c>
      <c r="Z12" s="414"/>
      <c r="AA12" s="414"/>
    </row>
    <row r="13" spans="2:27" ht="18" customHeight="1" thickBot="1">
      <c r="B13" s="2015" t="s">
        <v>617</v>
      </c>
      <c r="C13" s="336">
        <v>14493</v>
      </c>
      <c r="D13" s="337">
        <v>9.6</v>
      </c>
      <c r="E13" s="1888">
        <v>22160</v>
      </c>
      <c r="F13" s="1889">
        <v>13.4</v>
      </c>
      <c r="G13" s="1890" t="s">
        <v>618</v>
      </c>
      <c r="H13" s="1891">
        <v>24453</v>
      </c>
      <c r="I13" s="1882">
        <v>14.8</v>
      </c>
      <c r="J13" s="1883" t="s">
        <v>619</v>
      </c>
      <c r="K13" s="1891">
        <v>26356</v>
      </c>
      <c r="L13" s="434">
        <v>16.8</v>
      </c>
      <c r="M13" s="1883" t="s">
        <v>360</v>
      </c>
      <c r="N13" s="1891">
        <v>16006</v>
      </c>
      <c r="O13" s="432" t="s">
        <v>620</v>
      </c>
      <c r="P13" s="1885" t="s">
        <v>621</v>
      </c>
      <c r="Q13" s="911">
        <v>29147</v>
      </c>
      <c r="R13" s="915">
        <v>16.3</v>
      </c>
      <c r="S13" s="1892" t="s">
        <v>622</v>
      </c>
      <c r="T13" s="912">
        <v>31488</v>
      </c>
      <c r="U13" s="913">
        <v>17.2</v>
      </c>
      <c r="V13" s="1887" t="s">
        <v>552</v>
      </c>
      <c r="W13" s="912">
        <v>33181</v>
      </c>
      <c r="X13" s="913">
        <v>17.2</v>
      </c>
      <c r="Y13" s="1887" t="s">
        <v>705</v>
      </c>
      <c r="Z13" s="414"/>
      <c r="AA13" s="414"/>
    </row>
    <row r="14" spans="2:27" ht="18" customHeight="1" thickBot="1">
      <c r="B14" s="2015" t="s">
        <v>623</v>
      </c>
      <c r="C14" s="336">
        <v>5080</v>
      </c>
      <c r="D14" s="337">
        <v>3.3</v>
      </c>
      <c r="E14" s="1888">
        <v>11020</v>
      </c>
      <c r="F14" s="1889">
        <v>6.7</v>
      </c>
      <c r="G14" s="1890" t="s">
        <v>624</v>
      </c>
      <c r="H14" s="1893">
        <v>9313</v>
      </c>
      <c r="I14" s="1882">
        <v>5.6</v>
      </c>
      <c r="J14" s="1883">
        <v>-15.5</v>
      </c>
      <c r="K14" s="1893">
        <v>16037</v>
      </c>
      <c r="L14" s="434">
        <v>10.199999999999999</v>
      </c>
      <c r="M14" s="1883" t="s">
        <v>625</v>
      </c>
      <c r="N14" s="1893">
        <v>10932</v>
      </c>
      <c r="O14" s="432" t="s">
        <v>265</v>
      </c>
      <c r="P14" s="1885" t="s">
        <v>626</v>
      </c>
      <c r="Q14" s="911">
        <v>11154</v>
      </c>
      <c r="R14" s="915">
        <v>6.2</v>
      </c>
      <c r="S14" s="1892" t="s">
        <v>288</v>
      </c>
      <c r="T14" s="912">
        <v>10759</v>
      </c>
      <c r="U14" s="913">
        <v>5.9</v>
      </c>
      <c r="V14" s="1892" t="s">
        <v>858</v>
      </c>
      <c r="W14" s="912">
        <v>10595</v>
      </c>
      <c r="X14" s="913">
        <v>5.5</v>
      </c>
      <c r="Y14" s="1892" t="s">
        <v>1390</v>
      </c>
      <c r="Z14" s="414"/>
      <c r="AA14" s="414"/>
    </row>
    <row r="15" spans="2:27" ht="18" customHeight="1" thickBot="1">
      <c r="B15" s="2015" t="s">
        <v>627</v>
      </c>
      <c r="C15" s="336">
        <v>1420</v>
      </c>
      <c r="D15" s="337">
        <v>1</v>
      </c>
      <c r="E15" s="1888">
        <v>2066</v>
      </c>
      <c r="F15" s="1889">
        <v>1.2</v>
      </c>
      <c r="G15" s="1890" t="s">
        <v>445</v>
      </c>
      <c r="H15" s="1893">
        <v>2412</v>
      </c>
      <c r="I15" s="1882">
        <v>1.5</v>
      </c>
      <c r="J15" s="1883" t="s">
        <v>628</v>
      </c>
      <c r="K15" s="1893">
        <v>2612</v>
      </c>
      <c r="L15" s="434">
        <v>1.7</v>
      </c>
      <c r="M15" s="1883" t="s">
        <v>629</v>
      </c>
      <c r="N15" s="1893">
        <v>2830</v>
      </c>
      <c r="O15" s="432" t="s">
        <v>403</v>
      </c>
      <c r="P15" s="1885" t="s">
        <v>629</v>
      </c>
      <c r="Q15" s="912">
        <v>2890</v>
      </c>
      <c r="R15" s="913">
        <v>1.6</v>
      </c>
      <c r="S15" s="1887" t="s">
        <v>288</v>
      </c>
      <c r="T15" s="912">
        <v>2910</v>
      </c>
      <c r="U15" s="913">
        <v>1.6</v>
      </c>
      <c r="V15" s="1887" t="s">
        <v>859</v>
      </c>
      <c r="W15" s="912">
        <v>3455</v>
      </c>
      <c r="X15" s="913">
        <v>1.8</v>
      </c>
      <c r="Y15" s="1887" t="s">
        <v>1391</v>
      </c>
      <c r="Z15" s="414"/>
      <c r="AA15" s="414"/>
    </row>
    <row r="16" spans="2:27" ht="18" customHeight="1" thickBot="1">
      <c r="B16" s="2015" t="s">
        <v>630</v>
      </c>
      <c r="C16" s="336">
        <v>2079</v>
      </c>
      <c r="D16" s="337">
        <v>1.4</v>
      </c>
      <c r="E16" s="1888">
        <v>2140</v>
      </c>
      <c r="F16" s="1889">
        <v>1.3</v>
      </c>
      <c r="G16" s="1890" t="s">
        <v>258</v>
      </c>
      <c r="H16" s="1893">
        <v>2208</v>
      </c>
      <c r="I16" s="1882">
        <v>1.3</v>
      </c>
      <c r="J16" s="1883" t="s">
        <v>299</v>
      </c>
      <c r="K16" s="1893">
        <v>2216</v>
      </c>
      <c r="L16" s="434">
        <v>1.4</v>
      </c>
      <c r="M16" s="1883" t="s">
        <v>631</v>
      </c>
      <c r="N16" s="1893">
        <v>2864</v>
      </c>
      <c r="O16" s="432" t="s">
        <v>403</v>
      </c>
      <c r="P16" s="1885" t="s">
        <v>632</v>
      </c>
      <c r="Q16" s="912">
        <v>1972</v>
      </c>
      <c r="R16" s="913">
        <v>1.1000000000000001</v>
      </c>
      <c r="S16" s="1892" t="s">
        <v>633</v>
      </c>
      <c r="T16" s="912">
        <v>1972</v>
      </c>
      <c r="U16" s="913">
        <v>1.1000000000000001</v>
      </c>
      <c r="V16" s="1887" t="s">
        <v>212</v>
      </c>
      <c r="W16" s="912">
        <v>3475</v>
      </c>
      <c r="X16" s="913">
        <v>1.8</v>
      </c>
      <c r="Y16" s="1887" t="s">
        <v>1392</v>
      </c>
      <c r="Z16" s="414"/>
      <c r="AA16" s="414"/>
    </row>
    <row r="17" spans="2:27" ht="18" customHeight="1" thickBot="1">
      <c r="B17" s="2015" t="s">
        <v>634</v>
      </c>
      <c r="C17" s="336" t="s">
        <v>212</v>
      </c>
      <c r="D17" s="337" t="s">
        <v>212</v>
      </c>
      <c r="E17" s="1888" t="s">
        <v>212</v>
      </c>
      <c r="F17" s="1889" t="s">
        <v>212</v>
      </c>
      <c r="G17" s="1890" t="s">
        <v>212</v>
      </c>
      <c r="H17" s="1893" t="s">
        <v>212</v>
      </c>
      <c r="I17" s="1882" t="s">
        <v>212</v>
      </c>
      <c r="J17" s="1883" t="s">
        <v>212</v>
      </c>
      <c r="K17" s="1893">
        <v>1976</v>
      </c>
      <c r="L17" s="434">
        <v>1.2</v>
      </c>
      <c r="M17" s="1883" t="s">
        <v>212</v>
      </c>
      <c r="N17" s="1893">
        <v>1976</v>
      </c>
      <c r="O17" s="432" t="s">
        <v>324</v>
      </c>
      <c r="P17" s="1885" t="s">
        <v>212</v>
      </c>
      <c r="Q17" s="912">
        <v>2208</v>
      </c>
      <c r="R17" s="913">
        <v>1.2</v>
      </c>
      <c r="S17" s="1887" t="s">
        <v>635</v>
      </c>
      <c r="T17" s="912">
        <v>2061</v>
      </c>
      <c r="U17" s="913">
        <v>1.1000000000000001</v>
      </c>
      <c r="V17" s="1887" t="s">
        <v>860</v>
      </c>
      <c r="W17" s="912">
        <v>2061</v>
      </c>
      <c r="X17" s="913">
        <v>1.1000000000000001</v>
      </c>
      <c r="Y17" s="1887" t="s">
        <v>1153</v>
      </c>
      <c r="Z17" s="414"/>
      <c r="AA17" s="414"/>
    </row>
    <row r="18" spans="2:27" ht="18" customHeight="1" thickBot="1">
      <c r="B18" s="2015" t="s">
        <v>636</v>
      </c>
      <c r="C18" s="336">
        <v>1867</v>
      </c>
      <c r="D18" s="337">
        <v>1.2</v>
      </c>
      <c r="E18" s="1888">
        <v>1743</v>
      </c>
      <c r="F18" s="1889">
        <v>1.1000000000000001</v>
      </c>
      <c r="G18" s="1890" t="s">
        <v>637</v>
      </c>
      <c r="H18" s="1893">
        <v>1956</v>
      </c>
      <c r="I18" s="1882">
        <v>1.2</v>
      </c>
      <c r="J18" s="1883" t="s">
        <v>638</v>
      </c>
      <c r="K18" s="1893">
        <v>1846</v>
      </c>
      <c r="L18" s="434">
        <v>1.2</v>
      </c>
      <c r="M18" s="1883" t="s">
        <v>557</v>
      </c>
      <c r="N18" s="1893">
        <v>1239</v>
      </c>
      <c r="O18" s="432" t="s">
        <v>415</v>
      </c>
      <c r="P18" s="1885" t="s">
        <v>639</v>
      </c>
      <c r="Q18" s="912">
        <v>1225</v>
      </c>
      <c r="R18" s="913">
        <v>0.7</v>
      </c>
      <c r="S18" s="1887" t="s">
        <v>640</v>
      </c>
      <c r="T18" s="912">
        <v>2426</v>
      </c>
      <c r="U18" s="913">
        <v>1.3</v>
      </c>
      <c r="V18" s="1887" t="s">
        <v>1278</v>
      </c>
      <c r="W18" s="912">
        <v>2275</v>
      </c>
      <c r="X18" s="913">
        <v>1.2</v>
      </c>
      <c r="Y18" s="1887" t="s">
        <v>1393</v>
      </c>
      <c r="Z18" s="414"/>
      <c r="AA18" s="414"/>
    </row>
    <row r="19" spans="2:27" ht="18" customHeight="1" thickBot="1">
      <c r="B19" s="2015" t="s">
        <v>641</v>
      </c>
      <c r="C19" s="336">
        <v>2128</v>
      </c>
      <c r="D19" s="337">
        <v>1.4</v>
      </c>
      <c r="E19" s="1888">
        <v>1813</v>
      </c>
      <c r="F19" s="1889">
        <v>1.1000000000000001</v>
      </c>
      <c r="G19" s="1890" t="s">
        <v>642</v>
      </c>
      <c r="H19" s="1893">
        <v>1905</v>
      </c>
      <c r="I19" s="1882">
        <v>1.2</v>
      </c>
      <c r="J19" s="1883" t="s">
        <v>275</v>
      </c>
      <c r="K19" s="1893">
        <v>2017</v>
      </c>
      <c r="L19" s="434">
        <v>1.3</v>
      </c>
      <c r="M19" s="1883" t="s">
        <v>643</v>
      </c>
      <c r="N19" s="1893">
        <v>2421</v>
      </c>
      <c r="O19" s="432" t="s">
        <v>644</v>
      </c>
      <c r="P19" s="1885" t="s">
        <v>645</v>
      </c>
      <c r="Q19" s="912">
        <v>2478</v>
      </c>
      <c r="R19" s="913">
        <v>1.4</v>
      </c>
      <c r="S19" s="1887" t="s">
        <v>646</v>
      </c>
      <c r="T19" s="912">
        <v>2688</v>
      </c>
      <c r="U19" s="913">
        <v>1.5</v>
      </c>
      <c r="V19" s="1892" t="s">
        <v>360</v>
      </c>
      <c r="W19" s="912">
        <v>3002</v>
      </c>
      <c r="X19" s="913">
        <v>1.6</v>
      </c>
      <c r="Y19" s="1892" t="s">
        <v>1394</v>
      </c>
      <c r="Z19" s="414"/>
      <c r="AA19" s="414"/>
    </row>
    <row r="20" spans="2:27" ht="18" customHeight="1" thickBot="1">
      <c r="B20" s="2015" t="s">
        <v>647</v>
      </c>
      <c r="C20" s="336">
        <v>6391</v>
      </c>
      <c r="D20" s="337">
        <v>4.2</v>
      </c>
      <c r="E20" s="1888">
        <v>6471</v>
      </c>
      <c r="F20" s="1889">
        <v>3.9</v>
      </c>
      <c r="G20" s="1890" t="s">
        <v>648</v>
      </c>
      <c r="H20" s="1893">
        <v>6409</v>
      </c>
      <c r="I20" s="1882">
        <v>3.9</v>
      </c>
      <c r="J20" s="1883" t="s">
        <v>649</v>
      </c>
      <c r="K20" s="1893">
        <v>2714</v>
      </c>
      <c r="L20" s="434">
        <v>1.7</v>
      </c>
      <c r="M20" s="1883" t="s">
        <v>650</v>
      </c>
      <c r="N20" s="1893">
        <v>6381</v>
      </c>
      <c r="O20" s="432" t="s">
        <v>651</v>
      </c>
      <c r="P20" s="1885" t="s">
        <v>652</v>
      </c>
      <c r="Q20" s="912">
        <v>5669</v>
      </c>
      <c r="R20" s="913">
        <v>3.2</v>
      </c>
      <c r="S20" s="1892" t="s">
        <v>653</v>
      </c>
      <c r="T20" s="912">
        <v>5665</v>
      </c>
      <c r="U20" s="913">
        <v>3.1</v>
      </c>
      <c r="V20" s="1887" t="s">
        <v>861</v>
      </c>
      <c r="W20" s="912">
        <v>5665</v>
      </c>
      <c r="X20" s="913">
        <v>2.9</v>
      </c>
      <c r="Y20" s="1887" t="s">
        <v>1153</v>
      </c>
      <c r="Z20" s="414"/>
      <c r="AA20" s="414"/>
    </row>
    <row r="21" spans="2:27" ht="18" customHeight="1" thickBot="1">
      <c r="B21" s="2015" t="s">
        <v>654</v>
      </c>
      <c r="C21" s="336">
        <v>692</v>
      </c>
      <c r="D21" s="337">
        <v>0.5</v>
      </c>
      <c r="E21" s="1888">
        <v>637</v>
      </c>
      <c r="F21" s="1889">
        <v>0.4</v>
      </c>
      <c r="G21" s="1890" t="s">
        <v>655</v>
      </c>
      <c r="H21" s="1893">
        <v>690</v>
      </c>
      <c r="I21" s="1882">
        <v>0.4</v>
      </c>
      <c r="J21" s="1883" t="s">
        <v>629</v>
      </c>
      <c r="K21" s="1893">
        <v>777</v>
      </c>
      <c r="L21" s="434">
        <v>0.5</v>
      </c>
      <c r="M21" s="1883" t="s">
        <v>615</v>
      </c>
      <c r="N21" s="1893">
        <v>610</v>
      </c>
      <c r="O21" s="432" t="s">
        <v>422</v>
      </c>
      <c r="P21" s="1885" t="s">
        <v>656</v>
      </c>
      <c r="Q21" s="912">
        <v>587</v>
      </c>
      <c r="R21" s="913">
        <v>0.3</v>
      </c>
      <c r="S21" s="1887" t="s">
        <v>657</v>
      </c>
      <c r="T21" s="912">
        <v>670</v>
      </c>
      <c r="U21" s="913">
        <v>0.4</v>
      </c>
      <c r="V21" s="1887" t="s">
        <v>1279</v>
      </c>
      <c r="W21" s="912">
        <v>673</v>
      </c>
      <c r="X21" s="913">
        <v>0.3</v>
      </c>
      <c r="Y21" s="1887" t="s">
        <v>631</v>
      </c>
      <c r="Z21" s="414"/>
      <c r="AA21" s="414"/>
    </row>
    <row r="22" spans="2:27" ht="18" customHeight="1" thickBot="1">
      <c r="B22" s="2015" t="s">
        <v>658</v>
      </c>
      <c r="C22" s="336">
        <v>820</v>
      </c>
      <c r="D22" s="337">
        <v>0.5</v>
      </c>
      <c r="E22" s="1888" t="s">
        <v>212</v>
      </c>
      <c r="F22" s="1889" t="s">
        <v>212</v>
      </c>
      <c r="G22" s="1890" t="s">
        <v>212</v>
      </c>
      <c r="H22" s="1893">
        <v>1468</v>
      </c>
      <c r="I22" s="1882">
        <v>0.9</v>
      </c>
      <c r="J22" s="1883" t="s">
        <v>212</v>
      </c>
      <c r="K22" s="1893">
        <v>1213</v>
      </c>
      <c r="L22" s="434">
        <v>0.8</v>
      </c>
      <c r="M22" s="1883" t="s">
        <v>659</v>
      </c>
      <c r="N22" s="1893">
        <v>938</v>
      </c>
      <c r="O22" s="432" t="s">
        <v>282</v>
      </c>
      <c r="P22" s="1885" t="s">
        <v>660</v>
      </c>
      <c r="Q22" s="912">
        <v>1003</v>
      </c>
      <c r="R22" s="913">
        <v>0.6</v>
      </c>
      <c r="S22" s="1887" t="s">
        <v>290</v>
      </c>
      <c r="T22" s="912">
        <v>1097</v>
      </c>
      <c r="U22" s="913">
        <v>0.6</v>
      </c>
      <c r="V22" s="1892" t="s">
        <v>1280</v>
      </c>
      <c r="W22" s="912">
        <v>1209</v>
      </c>
      <c r="X22" s="913">
        <v>0.6</v>
      </c>
      <c r="Y22" s="1892" t="s">
        <v>1395</v>
      </c>
      <c r="Z22" s="414"/>
      <c r="AA22" s="414"/>
    </row>
    <row r="23" spans="2:27" ht="18" customHeight="1" thickBot="1">
      <c r="B23" s="2015" t="s">
        <v>661</v>
      </c>
      <c r="C23" s="336">
        <v>902</v>
      </c>
      <c r="D23" s="337">
        <v>0.6</v>
      </c>
      <c r="E23" s="1888">
        <v>1128</v>
      </c>
      <c r="F23" s="1889">
        <v>0.7</v>
      </c>
      <c r="G23" s="1890" t="s">
        <v>662</v>
      </c>
      <c r="H23" s="1893">
        <v>1382</v>
      </c>
      <c r="I23" s="1882">
        <v>0.8</v>
      </c>
      <c r="J23" s="1883" t="s">
        <v>663</v>
      </c>
      <c r="K23" s="1893">
        <v>686</v>
      </c>
      <c r="L23" s="434">
        <v>0.4</v>
      </c>
      <c r="M23" s="1883" t="s">
        <v>664</v>
      </c>
      <c r="N23" s="1893">
        <v>50</v>
      </c>
      <c r="O23" s="432" t="s">
        <v>212</v>
      </c>
      <c r="P23" s="1885" t="s">
        <v>665</v>
      </c>
      <c r="Q23" s="912">
        <v>986</v>
      </c>
      <c r="R23" s="913">
        <v>0.6</v>
      </c>
      <c r="S23" s="1887" t="s">
        <v>212</v>
      </c>
      <c r="T23" s="912">
        <v>1182</v>
      </c>
      <c r="U23" s="913">
        <v>0.6</v>
      </c>
      <c r="V23" s="1887" t="s">
        <v>1281</v>
      </c>
      <c r="W23" s="912">
        <v>1872</v>
      </c>
      <c r="X23" s="913">
        <v>1</v>
      </c>
      <c r="Y23" s="1887" t="s">
        <v>1396</v>
      </c>
      <c r="Z23" s="414"/>
      <c r="AA23" s="414"/>
    </row>
    <row r="24" spans="2:27" ht="18" customHeight="1" thickBot="1">
      <c r="B24" s="2015" t="s">
        <v>666</v>
      </c>
      <c r="C24" s="336">
        <v>6721</v>
      </c>
      <c r="D24" s="337">
        <v>4.4000000000000004</v>
      </c>
      <c r="E24" s="1888">
        <v>7101</v>
      </c>
      <c r="F24" s="1889">
        <v>4.3</v>
      </c>
      <c r="G24" s="1890" t="s">
        <v>667</v>
      </c>
      <c r="H24" s="1893">
        <v>8436</v>
      </c>
      <c r="I24" s="1882">
        <v>5.0999999999999996</v>
      </c>
      <c r="J24" s="1883" t="s">
        <v>668</v>
      </c>
      <c r="K24" s="1893">
        <v>9325</v>
      </c>
      <c r="L24" s="434">
        <v>5.9</v>
      </c>
      <c r="M24" s="1883" t="s">
        <v>635</v>
      </c>
      <c r="N24" s="1893">
        <v>10545</v>
      </c>
      <c r="O24" s="432" t="s">
        <v>669</v>
      </c>
      <c r="P24" s="1885" t="s">
        <v>670</v>
      </c>
      <c r="Q24" s="912">
        <v>11209</v>
      </c>
      <c r="R24" s="913">
        <v>6.3</v>
      </c>
      <c r="S24" s="1892" t="s">
        <v>643</v>
      </c>
      <c r="T24" s="912">
        <v>12510</v>
      </c>
      <c r="U24" s="913">
        <v>6.8</v>
      </c>
      <c r="V24" s="1887" t="s">
        <v>1282</v>
      </c>
      <c r="W24" s="912">
        <v>11186</v>
      </c>
      <c r="X24" s="913">
        <v>5.8</v>
      </c>
      <c r="Y24" s="1887" t="s">
        <v>743</v>
      </c>
      <c r="Z24" s="414"/>
      <c r="AA24" s="414"/>
    </row>
    <row r="25" spans="2:27" ht="18" customHeight="1" thickBot="1">
      <c r="B25" s="2017" t="s">
        <v>671</v>
      </c>
      <c r="C25" s="338">
        <v>151577</v>
      </c>
      <c r="D25" s="339">
        <v>100</v>
      </c>
      <c r="E25" s="1894">
        <f>SUM(E12:E24)</f>
        <v>164882</v>
      </c>
      <c r="F25" s="1895">
        <f>SUM(F12:F24)</f>
        <v>100.00000000000001</v>
      </c>
      <c r="G25" s="1896" t="s">
        <v>672</v>
      </c>
      <c r="H25" s="1897">
        <f>SUM(H12:H24)</f>
        <v>165229</v>
      </c>
      <c r="I25" s="1898">
        <f>SUM(I12:I24)</f>
        <v>100</v>
      </c>
      <c r="J25" s="1899" t="s">
        <v>672</v>
      </c>
      <c r="K25" s="1897">
        <v>157213</v>
      </c>
      <c r="L25" s="916">
        <f>SUM(L12:L24)</f>
        <v>100.00000000000003</v>
      </c>
      <c r="M25" s="1899" t="s">
        <v>672</v>
      </c>
      <c r="N25" s="1897">
        <f>SUM(N12:N24)</f>
        <v>157510</v>
      </c>
      <c r="O25" s="916">
        <v>100</v>
      </c>
      <c r="P25" s="1899" t="s">
        <v>672</v>
      </c>
      <c r="Q25" s="918">
        <v>178548</v>
      </c>
      <c r="R25" s="917">
        <f>SUM(R12:R24)</f>
        <v>99.999999999999986</v>
      </c>
      <c r="S25" s="1900" t="s">
        <v>672</v>
      </c>
      <c r="T25" s="918">
        <f>SUM(T12:T24)</f>
        <v>183551</v>
      </c>
      <c r="U25" s="917">
        <v>100</v>
      </c>
      <c r="V25" s="1901" t="s">
        <v>672</v>
      </c>
      <c r="W25" s="918">
        <f>SUM(W12:W24)</f>
        <v>192373</v>
      </c>
      <c r="X25" s="917">
        <v>100</v>
      </c>
      <c r="Y25" s="1901" t="s">
        <v>672</v>
      </c>
      <c r="Z25" s="414"/>
      <c r="AA25" s="414"/>
    </row>
    <row r="26" spans="2:27" ht="18" customHeight="1" thickBot="1">
      <c r="B26" s="2018" t="s">
        <v>673</v>
      </c>
      <c r="C26" s="2627" t="s">
        <v>212</v>
      </c>
      <c r="D26" s="2628"/>
      <c r="E26" s="2233" t="s">
        <v>674</v>
      </c>
      <c r="F26" s="2231"/>
      <c r="G26" s="2232"/>
      <c r="H26" s="2629" t="s">
        <v>675</v>
      </c>
      <c r="I26" s="2625"/>
      <c r="J26" s="2626"/>
      <c r="K26" s="2629" t="s">
        <v>676</v>
      </c>
      <c r="L26" s="2625"/>
      <c r="M26" s="2626"/>
      <c r="N26" s="2629" t="s">
        <v>677</v>
      </c>
      <c r="O26" s="2625"/>
      <c r="P26" s="2626"/>
      <c r="Q26" s="2629" t="s">
        <v>336</v>
      </c>
      <c r="R26" s="2625"/>
      <c r="S26" s="2626"/>
      <c r="T26" s="2625" t="s">
        <v>856</v>
      </c>
      <c r="U26" s="2625"/>
      <c r="V26" s="2626"/>
      <c r="W26" s="2625" t="s">
        <v>1135</v>
      </c>
      <c r="X26" s="2625"/>
      <c r="Y26" s="2626"/>
      <c r="Z26" s="414"/>
      <c r="AA26" s="414"/>
    </row>
    <row r="27" spans="2:27" ht="25.5" customHeight="1" thickTop="1">
      <c r="B27" s="1033" t="s">
        <v>1132</v>
      </c>
      <c r="C27" s="87"/>
      <c r="D27" s="87"/>
      <c r="AA27" s="414"/>
    </row>
    <row r="28" spans="2:27">
      <c r="B28" s="340"/>
      <c r="H28" s="416"/>
      <c r="V28" s="46"/>
      <c r="Z28" s="414"/>
    </row>
    <row r="29" spans="2:27">
      <c r="Z29" s="414"/>
    </row>
    <row r="30" spans="2:27">
      <c r="T30" s="415"/>
      <c r="V30" s="415"/>
      <c r="Z30" s="415"/>
    </row>
    <row r="31" spans="2:27">
      <c r="I31" s="415"/>
      <c r="Y31" s="415"/>
    </row>
    <row r="32" spans="2:27">
      <c r="V32" s="415"/>
      <c r="Y32" s="414"/>
    </row>
    <row r="33" spans="22:22">
      <c r="V33" s="307"/>
    </row>
  </sheetData>
  <mergeCells count="15">
    <mergeCell ref="B8:V8"/>
    <mergeCell ref="W10:Y10"/>
    <mergeCell ref="W26:Y26"/>
    <mergeCell ref="T10:V10"/>
    <mergeCell ref="C26:D26"/>
    <mergeCell ref="H26:J26"/>
    <mergeCell ref="K26:M26"/>
    <mergeCell ref="N26:P26"/>
    <mergeCell ref="Q26:S26"/>
    <mergeCell ref="T26:V26"/>
    <mergeCell ref="C10:D10"/>
    <mergeCell ref="H10:J10"/>
    <mergeCell ref="K10:M10"/>
    <mergeCell ref="N10:P10"/>
    <mergeCell ref="Q10:S10"/>
  </mergeCells>
  <phoneticPr fontId="128" type="noConversion"/>
  <printOptions horizontalCentered="1" verticalCentered="1"/>
  <pageMargins left="0.18" right="0.15748031496062992" top="0.17" bottom="3.03" header="0.17" footer="3.04"/>
  <pageSetup paperSize="9" scale="75" orientation="landscape" horizontalDpi="360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B1:V35"/>
  <sheetViews>
    <sheetView topLeftCell="A7" zoomScale="90" zoomScaleNormal="90" zoomScalePageLayoutView="90" workbookViewId="0">
      <selection activeCell="R9" sqref="R9"/>
    </sheetView>
  </sheetViews>
  <sheetFormatPr baseColWidth="10" defaultColWidth="11.42578125" defaultRowHeight="12.75"/>
  <cols>
    <col min="1" max="1" width="0.42578125" style="19" customWidth="1"/>
    <col min="2" max="2" width="21.42578125" style="19" customWidth="1"/>
    <col min="3" max="3" width="0.140625" style="19" customWidth="1"/>
    <col min="4" max="4" width="8.28515625" style="19" customWidth="1"/>
    <col min="5" max="5" width="10.85546875" style="19" customWidth="1"/>
    <col min="6" max="6" width="8.7109375" style="19" customWidth="1"/>
    <col min="7" max="7" width="11.42578125" style="19" customWidth="1"/>
    <col min="8" max="8" width="8" style="19" customWidth="1"/>
    <col min="9" max="9" width="11.140625" style="19" customWidth="1"/>
    <col min="10" max="10" width="7.28515625" style="19" customWidth="1"/>
    <col min="11" max="11" width="11.140625" style="19" customWidth="1"/>
    <col min="12" max="12" width="7.42578125" style="19" customWidth="1"/>
    <col min="13" max="13" width="11.42578125" style="19" customWidth="1"/>
    <col min="14" max="14" width="7.7109375" style="19" customWidth="1"/>
    <col min="15" max="15" width="11.42578125" style="19" customWidth="1"/>
    <col min="16" max="16" width="7.28515625" style="19" customWidth="1"/>
    <col min="17" max="17" width="11.28515625" style="19" customWidth="1"/>
    <col min="18" max="18" width="7.7109375" style="19" customWidth="1"/>
    <col min="19" max="19" width="12" style="19" customWidth="1"/>
    <col min="20" max="20" width="11.42578125" style="19"/>
    <col min="21" max="21" width="12.42578125" style="19" bestFit="1" customWidth="1"/>
    <col min="22" max="257" width="11.42578125" style="19"/>
    <col min="258" max="258" width="22.42578125" style="19" customWidth="1"/>
    <col min="259" max="260" width="7.85546875" style="19" customWidth="1"/>
    <col min="261" max="261" width="13" style="19" customWidth="1"/>
    <col min="262" max="262" width="7.85546875" style="19" customWidth="1"/>
    <col min="263" max="263" width="11.7109375" style="19" customWidth="1"/>
    <col min="264" max="264" width="7.85546875" style="19" customWidth="1"/>
    <col min="265" max="265" width="11.140625" style="19" customWidth="1"/>
    <col min="266" max="266" width="7.85546875" style="19" customWidth="1"/>
    <col min="267" max="267" width="12.140625" style="19" customWidth="1"/>
    <col min="268" max="268" width="7.85546875" style="19" customWidth="1"/>
    <col min="269" max="269" width="11.42578125" style="19" customWidth="1"/>
    <col min="270" max="270" width="7.85546875" style="19" customWidth="1"/>
    <col min="271" max="271" width="12.42578125" style="19" customWidth="1"/>
    <col min="272" max="272" width="9.28515625" style="19" customWidth="1"/>
    <col min="273" max="513" width="11.42578125" style="19"/>
    <col min="514" max="514" width="22.42578125" style="19" customWidth="1"/>
    <col min="515" max="516" width="7.85546875" style="19" customWidth="1"/>
    <col min="517" max="517" width="13" style="19" customWidth="1"/>
    <col min="518" max="518" width="7.85546875" style="19" customWidth="1"/>
    <col min="519" max="519" width="11.7109375" style="19" customWidth="1"/>
    <col min="520" max="520" width="7.85546875" style="19" customWidth="1"/>
    <col min="521" max="521" width="11.140625" style="19" customWidth="1"/>
    <col min="522" max="522" width="7.85546875" style="19" customWidth="1"/>
    <col min="523" max="523" width="12.140625" style="19" customWidth="1"/>
    <col min="524" max="524" width="7.85546875" style="19" customWidth="1"/>
    <col min="525" max="525" width="11.42578125" style="19" customWidth="1"/>
    <col min="526" max="526" width="7.85546875" style="19" customWidth="1"/>
    <col min="527" max="527" width="12.42578125" style="19" customWidth="1"/>
    <col min="528" max="528" width="9.28515625" style="19" customWidth="1"/>
    <col min="529" max="769" width="11.42578125" style="19"/>
    <col min="770" max="770" width="22.42578125" style="19" customWidth="1"/>
    <col min="771" max="772" width="7.85546875" style="19" customWidth="1"/>
    <col min="773" max="773" width="13" style="19" customWidth="1"/>
    <col min="774" max="774" width="7.85546875" style="19" customWidth="1"/>
    <col min="775" max="775" width="11.7109375" style="19" customWidth="1"/>
    <col min="776" max="776" width="7.85546875" style="19" customWidth="1"/>
    <col min="777" max="777" width="11.140625" style="19" customWidth="1"/>
    <col min="778" max="778" width="7.85546875" style="19" customWidth="1"/>
    <col min="779" max="779" width="12.140625" style="19" customWidth="1"/>
    <col min="780" max="780" width="7.85546875" style="19" customWidth="1"/>
    <col min="781" max="781" width="11.42578125" style="19" customWidth="1"/>
    <col min="782" max="782" width="7.85546875" style="19" customWidth="1"/>
    <col min="783" max="783" width="12.42578125" style="19" customWidth="1"/>
    <col min="784" max="784" width="9.28515625" style="19" customWidth="1"/>
    <col min="785" max="1025" width="11.42578125" style="19"/>
    <col min="1026" max="1026" width="22.42578125" style="19" customWidth="1"/>
    <col min="1027" max="1028" width="7.85546875" style="19" customWidth="1"/>
    <col min="1029" max="1029" width="13" style="19" customWidth="1"/>
    <col min="1030" max="1030" width="7.85546875" style="19" customWidth="1"/>
    <col min="1031" max="1031" width="11.7109375" style="19" customWidth="1"/>
    <col min="1032" max="1032" width="7.85546875" style="19" customWidth="1"/>
    <col min="1033" max="1033" width="11.140625" style="19" customWidth="1"/>
    <col min="1034" max="1034" width="7.85546875" style="19" customWidth="1"/>
    <col min="1035" max="1035" width="12.140625" style="19" customWidth="1"/>
    <col min="1036" max="1036" width="7.85546875" style="19" customWidth="1"/>
    <col min="1037" max="1037" width="11.42578125" style="19" customWidth="1"/>
    <col min="1038" max="1038" width="7.85546875" style="19" customWidth="1"/>
    <col min="1039" max="1039" width="12.42578125" style="19" customWidth="1"/>
    <col min="1040" max="1040" width="9.28515625" style="19" customWidth="1"/>
    <col min="1041" max="1281" width="11.42578125" style="19"/>
    <col min="1282" max="1282" width="22.42578125" style="19" customWidth="1"/>
    <col min="1283" max="1284" width="7.85546875" style="19" customWidth="1"/>
    <col min="1285" max="1285" width="13" style="19" customWidth="1"/>
    <col min="1286" max="1286" width="7.85546875" style="19" customWidth="1"/>
    <col min="1287" max="1287" width="11.7109375" style="19" customWidth="1"/>
    <col min="1288" max="1288" width="7.85546875" style="19" customWidth="1"/>
    <col min="1289" max="1289" width="11.140625" style="19" customWidth="1"/>
    <col min="1290" max="1290" width="7.85546875" style="19" customWidth="1"/>
    <col min="1291" max="1291" width="12.140625" style="19" customWidth="1"/>
    <col min="1292" max="1292" width="7.85546875" style="19" customWidth="1"/>
    <col min="1293" max="1293" width="11.42578125" style="19" customWidth="1"/>
    <col min="1294" max="1294" width="7.85546875" style="19" customWidth="1"/>
    <col min="1295" max="1295" width="12.42578125" style="19" customWidth="1"/>
    <col min="1296" max="1296" width="9.28515625" style="19" customWidth="1"/>
    <col min="1297" max="1537" width="11.42578125" style="19"/>
    <col min="1538" max="1538" width="22.42578125" style="19" customWidth="1"/>
    <col min="1539" max="1540" width="7.85546875" style="19" customWidth="1"/>
    <col min="1541" max="1541" width="13" style="19" customWidth="1"/>
    <col min="1542" max="1542" width="7.85546875" style="19" customWidth="1"/>
    <col min="1543" max="1543" width="11.7109375" style="19" customWidth="1"/>
    <col min="1544" max="1544" width="7.85546875" style="19" customWidth="1"/>
    <col min="1545" max="1545" width="11.140625" style="19" customWidth="1"/>
    <col min="1546" max="1546" width="7.85546875" style="19" customWidth="1"/>
    <col min="1547" max="1547" width="12.140625" style="19" customWidth="1"/>
    <col min="1548" max="1548" width="7.85546875" style="19" customWidth="1"/>
    <col min="1549" max="1549" width="11.42578125" style="19" customWidth="1"/>
    <col min="1550" max="1550" width="7.85546875" style="19" customWidth="1"/>
    <col min="1551" max="1551" width="12.42578125" style="19" customWidth="1"/>
    <col min="1552" max="1552" width="9.28515625" style="19" customWidth="1"/>
    <col min="1553" max="1793" width="11.42578125" style="19"/>
    <col min="1794" max="1794" width="22.42578125" style="19" customWidth="1"/>
    <col min="1795" max="1796" width="7.85546875" style="19" customWidth="1"/>
    <col min="1797" max="1797" width="13" style="19" customWidth="1"/>
    <col min="1798" max="1798" width="7.85546875" style="19" customWidth="1"/>
    <col min="1799" max="1799" width="11.7109375" style="19" customWidth="1"/>
    <col min="1800" max="1800" width="7.85546875" style="19" customWidth="1"/>
    <col min="1801" max="1801" width="11.140625" style="19" customWidth="1"/>
    <col min="1802" max="1802" width="7.85546875" style="19" customWidth="1"/>
    <col min="1803" max="1803" width="12.140625" style="19" customWidth="1"/>
    <col min="1804" max="1804" width="7.85546875" style="19" customWidth="1"/>
    <col min="1805" max="1805" width="11.42578125" style="19" customWidth="1"/>
    <col min="1806" max="1806" width="7.85546875" style="19" customWidth="1"/>
    <col min="1807" max="1807" width="12.42578125" style="19" customWidth="1"/>
    <col min="1808" max="1808" width="9.28515625" style="19" customWidth="1"/>
    <col min="1809" max="2049" width="11.42578125" style="19"/>
    <col min="2050" max="2050" width="22.42578125" style="19" customWidth="1"/>
    <col min="2051" max="2052" width="7.85546875" style="19" customWidth="1"/>
    <col min="2053" max="2053" width="13" style="19" customWidth="1"/>
    <col min="2054" max="2054" width="7.85546875" style="19" customWidth="1"/>
    <col min="2055" max="2055" width="11.7109375" style="19" customWidth="1"/>
    <col min="2056" max="2056" width="7.85546875" style="19" customWidth="1"/>
    <col min="2057" max="2057" width="11.140625" style="19" customWidth="1"/>
    <col min="2058" max="2058" width="7.85546875" style="19" customWidth="1"/>
    <col min="2059" max="2059" width="12.140625" style="19" customWidth="1"/>
    <col min="2060" max="2060" width="7.85546875" style="19" customWidth="1"/>
    <col min="2061" max="2061" width="11.42578125" style="19" customWidth="1"/>
    <col min="2062" max="2062" width="7.85546875" style="19" customWidth="1"/>
    <col min="2063" max="2063" width="12.42578125" style="19" customWidth="1"/>
    <col min="2064" max="2064" width="9.28515625" style="19" customWidth="1"/>
    <col min="2065" max="2305" width="11.42578125" style="19"/>
    <col min="2306" max="2306" width="22.42578125" style="19" customWidth="1"/>
    <col min="2307" max="2308" width="7.85546875" style="19" customWidth="1"/>
    <col min="2309" max="2309" width="13" style="19" customWidth="1"/>
    <col min="2310" max="2310" width="7.85546875" style="19" customWidth="1"/>
    <col min="2311" max="2311" width="11.7109375" style="19" customWidth="1"/>
    <col min="2312" max="2312" width="7.85546875" style="19" customWidth="1"/>
    <col min="2313" max="2313" width="11.140625" style="19" customWidth="1"/>
    <col min="2314" max="2314" width="7.85546875" style="19" customWidth="1"/>
    <col min="2315" max="2315" width="12.140625" style="19" customWidth="1"/>
    <col min="2316" max="2316" width="7.85546875" style="19" customWidth="1"/>
    <col min="2317" max="2317" width="11.42578125" style="19" customWidth="1"/>
    <col min="2318" max="2318" width="7.85546875" style="19" customWidth="1"/>
    <col min="2319" max="2319" width="12.42578125" style="19" customWidth="1"/>
    <col min="2320" max="2320" width="9.28515625" style="19" customWidth="1"/>
    <col min="2321" max="2561" width="11.42578125" style="19"/>
    <col min="2562" max="2562" width="22.42578125" style="19" customWidth="1"/>
    <col min="2563" max="2564" width="7.85546875" style="19" customWidth="1"/>
    <col min="2565" max="2565" width="13" style="19" customWidth="1"/>
    <col min="2566" max="2566" width="7.85546875" style="19" customWidth="1"/>
    <col min="2567" max="2567" width="11.7109375" style="19" customWidth="1"/>
    <col min="2568" max="2568" width="7.85546875" style="19" customWidth="1"/>
    <col min="2569" max="2569" width="11.140625" style="19" customWidth="1"/>
    <col min="2570" max="2570" width="7.85546875" style="19" customWidth="1"/>
    <col min="2571" max="2571" width="12.140625" style="19" customWidth="1"/>
    <col min="2572" max="2572" width="7.85546875" style="19" customWidth="1"/>
    <col min="2573" max="2573" width="11.42578125" style="19" customWidth="1"/>
    <col min="2574" max="2574" width="7.85546875" style="19" customWidth="1"/>
    <col min="2575" max="2575" width="12.42578125" style="19" customWidth="1"/>
    <col min="2576" max="2576" width="9.28515625" style="19" customWidth="1"/>
    <col min="2577" max="2817" width="11.42578125" style="19"/>
    <col min="2818" max="2818" width="22.42578125" style="19" customWidth="1"/>
    <col min="2819" max="2820" width="7.85546875" style="19" customWidth="1"/>
    <col min="2821" max="2821" width="13" style="19" customWidth="1"/>
    <col min="2822" max="2822" width="7.85546875" style="19" customWidth="1"/>
    <col min="2823" max="2823" width="11.7109375" style="19" customWidth="1"/>
    <col min="2824" max="2824" width="7.85546875" style="19" customWidth="1"/>
    <col min="2825" max="2825" width="11.140625" style="19" customWidth="1"/>
    <col min="2826" max="2826" width="7.85546875" style="19" customWidth="1"/>
    <col min="2827" max="2827" width="12.140625" style="19" customWidth="1"/>
    <col min="2828" max="2828" width="7.85546875" style="19" customWidth="1"/>
    <col min="2829" max="2829" width="11.42578125" style="19" customWidth="1"/>
    <col min="2830" max="2830" width="7.85546875" style="19" customWidth="1"/>
    <col min="2831" max="2831" width="12.42578125" style="19" customWidth="1"/>
    <col min="2832" max="2832" width="9.28515625" style="19" customWidth="1"/>
    <col min="2833" max="3073" width="11.42578125" style="19"/>
    <col min="3074" max="3074" width="22.42578125" style="19" customWidth="1"/>
    <col min="3075" max="3076" width="7.85546875" style="19" customWidth="1"/>
    <col min="3077" max="3077" width="13" style="19" customWidth="1"/>
    <col min="3078" max="3078" width="7.85546875" style="19" customWidth="1"/>
    <col min="3079" max="3079" width="11.7109375" style="19" customWidth="1"/>
    <col min="3080" max="3080" width="7.85546875" style="19" customWidth="1"/>
    <col min="3081" max="3081" width="11.140625" style="19" customWidth="1"/>
    <col min="3082" max="3082" width="7.85546875" style="19" customWidth="1"/>
    <col min="3083" max="3083" width="12.140625" style="19" customWidth="1"/>
    <col min="3084" max="3084" width="7.85546875" style="19" customWidth="1"/>
    <col min="3085" max="3085" width="11.42578125" style="19" customWidth="1"/>
    <col min="3086" max="3086" width="7.85546875" style="19" customWidth="1"/>
    <col min="3087" max="3087" width="12.42578125" style="19" customWidth="1"/>
    <col min="3088" max="3088" width="9.28515625" style="19" customWidth="1"/>
    <col min="3089" max="3329" width="11.42578125" style="19"/>
    <col min="3330" max="3330" width="22.42578125" style="19" customWidth="1"/>
    <col min="3331" max="3332" width="7.85546875" style="19" customWidth="1"/>
    <col min="3333" max="3333" width="13" style="19" customWidth="1"/>
    <col min="3334" max="3334" width="7.85546875" style="19" customWidth="1"/>
    <col min="3335" max="3335" width="11.7109375" style="19" customWidth="1"/>
    <col min="3336" max="3336" width="7.85546875" style="19" customWidth="1"/>
    <col min="3337" max="3337" width="11.140625" style="19" customWidth="1"/>
    <col min="3338" max="3338" width="7.85546875" style="19" customWidth="1"/>
    <col min="3339" max="3339" width="12.140625" style="19" customWidth="1"/>
    <col min="3340" max="3340" width="7.85546875" style="19" customWidth="1"/>
    <col min="3341" max="3341" width="11.42578125" style="19" customWidth="1"/>
    <col min="3342" max="3342" width="7.85546875" style="19" customWidth="1"/>
    <col min="3343" max="3343" width="12.42578125" style="19" customWidth="1"/>
    <col min="3344" max="3344" width="9.28515625" style="19" customWidth="1"/>
    <col min="3345" max="3585" width="11.42578125" style="19"/>
    <col min="3586" max="3586" width="22.42578125" style="19" customWidth="1"/>
    <col min="3587" max="3588" width="7.85546875" style="19" customWidth="1"/>
    <col min="3589" max="3589" width="13" style="19" customWidth="1"/>
    <col min="3590" max="3590" width="7.85546875" style="19" customWidth="1"/>
    <col min="3591" max="3591" width="11.7109375" style="19" customWidth="1"/>
    <col min="3592" max="3592" width="7.85546875" style="19" customWidth="1"/>
    <col min="3593" max="3593" width="11.140625" style="19" customWidth="1"/>
    <col min="3594" max="3594" width="7.85546875" style="19" customWidth="1"/>
    <col min="3595" max="3595" width="12.140625" style="19" customWidth="1"/>
    <col min="3596" max="3596" width="7.85546875" style="19" customWidth="1"/>
    <col min="3597" max="3597" width="11.42578125" style="19" customWidth="1"/>
    <col min="3598" max="3598" width="7.85546875" style="19" customWidth="1"/>
    <col min="3599" max="3599" width="12.42578125" style="19" customWidth="1"/>
    <col min="3600" max="3600" width="9.28515625" style="19" customWidth="1"/>
    <col min="3601" max="3841" width="11.42578125" style="19"/>
    <col min="3842" max="3842" width="22.42578125" style="19" customWidth="1"/>
    <col min="3843" max="3844" width="7.85546875" style="19" customWidth="1"/>
    <col min="3845" max="3845" width="13" style="19" customWidth="1"/>
    <col min="3846" max="3846" width="7.85546875" style="19" customWidth="1"/>
    <col min="3847" max="3847" width="11.7109375" style="19" customWidth="1"/>
    <col min="3848" max="3848" width="7.85546875" style="19" customWidth="1"/>
    <col min="3849" max="3849" width="11.140625" style="19" customWidth="1"/>
    <col min="3850" max="3850" width="7.85546875" style="19" customWidth="1"/>
    <col min="3851" max="3851" width="12.140625" style="19" customWidth="1"/>
    <col min="3852" max="3852" width="7.85546875" style="19" customWidth="1"/>
    <col min="3853" max="3853" width="11.42578125" style="19" customWidth="1"/>
    <col min="3854" max="3854" width="7.85546875" style="19" customWidth="1"/>
    <col min="3855" max="3855" width="12.42578125" style="19" customWidth="1"/>
    <col min="3856" max="3856" width="9.28515625" style="19" customWidth="1"/>
    <col min="3857" max="4097" width="11.42578125" style="19"/>
    <col min="4098" max="4098" width="22.42578125" style="19" customWidth="1"/>
    <col min="4099" max="4100" width="7.85546875" style="19" customWidth="1"/>
    <col min="4101" max="4101" width="13" style="19" customWidth="1"/>
    <col min="4102" max="4102" width="7.85546875" style="19" customWidth="1"/>
    <col min="4103" max="4103" width="11.7109375" style="19" customWidth="1"/>
    <col min="4104" max="4104" width="7.85546875" style="19" customWidth="1"/>
    <col min="4105" max="4105" width="11.140625" style="19" customWidth="1"/>
    <col min="4106" max="4106" width="7.85546875" style="19" customWidth="1"/>
    <col min="4107" max="4107" width="12.140625" style="19" customWidth="1"/>
    <col min="4108" max="4108" width="7.85546875" style="19" customWidth="1"/>
    <col min="4109" max="4109" width="11.42578125" style="19" customWidth="1"/>
    <col min="4110" max="4110" width="7.85546875" style="19" customWidth="1"/>
    <col min="4111" max="4111" width="12.42578125" style="19" customWidth="1"/>
    <col min="4112" max="4112" width="9.28515625" style="19" customWidth="1"/>
    <col min="4113" max="4353" width="11.42578125" style="19"/>
    <col min="4354" max="4354" width="22.42578125" style="19" customWidth="1"/>
    <col min="4355" max="4356" width="7.85546875" style="19" customWidth="1"/>
    <col min="4357" max="4357" width="13" style="19" customWidth="1"/>
    <col min="4358" max="4358" width="7.85546875" style="19" customWidth="1"/>
    <col min="4359" max="4359" width="11.7109375" style="19" customWidth="1"/>
    <col min="4360" max="4360" width="7.85546875" style="19" customWidth="1"/>
    <col min="4361" max="4361" width="11.140625" style="19" customWidth="1"/>
    <col min="4362" max="4362" width="7.85546875" style="19" customWidth="1"/>
    <col min="4363" max="4363" width="12.140625" style="19" customWidth="1"/>
    <col min="4364" max="4364" width="7.85546875" style="19" customWidth="1"/>
    <col min="4365" max="4365" width="11.42578125" style="19" customWidth="1"/>
    <col min="4366" max="4366" width="7.85546875" style="19" customWidth="1"/>
    <col min="4367" max="4367" width="12.42578125" style="19" customWidth="1"/>
    <col min="4368" max="4368" width="9.28515625" style="19" customWidth="1"/>
    <col min="4369" max="4609" width="11.42578125" style="19"/>
    <col min="4610" max="4610" width="22.42578125" style="19" customWidth="1"/>
    <col min="4611" max="4612" width="7.85546875" style="19" customWidth="1"/>
    <col min="4613" max="4613" width="13" style="19" customWidth="1"/>
    <col min="4614" max="4614" width="7.85546875" style="19" customWidth="1"/>
    <col min="4615" max="4615" width="11.7109375" style="19" customWidth="1"/>
    <col min="4616" max="4616" width="7.85546875" style="19" customWidth="1"/>
    <col min="4617" max="4617" width="11.140625" style="19" customWidth="1"/>
    <col min="4618" max="4618" width="7.85546875" style="19" customWidth="1"/>
    <col min="4619" max="4619" width="12.140625" style="19" customWidth="1"/>
    <col min="4620" max="4620" width="7.85546875" style="19" customWidth="1"/>
    <col min="4621" max="4621" width="11.42578125" style="19" customWidth="1"/>
    <col min="4622" max="4622" width="7.85546875" style="19" customWidth="1"/>
    <col min="4623" max="4623" width="12.42578125" style="19" customWidth="1"/>
    <col min="4624" max="4624" width="9.28515625" style="19" customWidth="1"/>
    <col min="4625" max="4865" width="11.42578125" style="19"/>
    <col min="4866" max="4866" width="22.42578125" style="19" customWidth="1"/>
    <col min="4867" max="4868" width="7.85546875" style="19" customWidth="1"/>
    <col min="4869" max="4869" width="13" style="19" customWidth="1"/>
    <col min="4870" max="4870" width="7.85546875" style="19" customWidth="1"/>
    <col min="4871" max="4871" width="11.7109375" style="19" customWidth="1"/>
    <col min="4872" max="4872" width="7.85546875" style="19" customWidth="1"/>
    <col min="4873" max="4873" width="11.140625" style="19" customWidth="1"/>
    <col min="4874" max="4874" width="7.85546875" style="19" customWidth="1"/>
    <col min="4875" max="4875" width="12.140625" style="19" customWidth="1"/>
    <col min="4876" max="4876" width="7.85546875" style="19" customWidth="1"/>
    <col min="4877" max="4877" width="11.42578125" style="19" customWidth="1"/>
    <col min="4878" max="4878" width="7.85546875" style="19" customWidth="1"/>
    <col min="4879" max="4879" width="12.42578125" style="19" customWidth="1"/>
    <col min="4880" max="4880" width="9.28515625" style="19" customWidth="1"/>
    <col min="4881" max="5121" width="11.42578125" style="19"/>
    <col min="5122" max="5122" width="22.42578125" style="19" customWidth="1"/>
    <col min="5123" max="5124" width="7.85546875" style="19" customWidth="1"/>
    <col min="5125" max="5125" width="13" style="19" customWidth="1"/>
    <col min="5126" max="5126" width="7.85546875" style="19" customWidth="1"/>
    <col min="5127" max="5127" width="11.7109375" style="19" customWidth="1"/>
    <col min="5128" max="5128" width="7.85546875" style="19" customWidth="1"/>
    <col min="5129" max="5129" width="11.140625" style="19" customWidth="1"/>
    <col min="5130" max="5130" width="7.85546875" style="19" customWidth="1"/>
    <col min="5131" max="5131" width="12.140625" style="19" customWidth="1"/>
    <col min="5132" max="5132" width="7.85546875" style="19" customWidth="1"/>
    <col min="5133" max="5133" width="11.42578125" style="19" customWidth="1"/>
    <col min="5134" max="5134" width="7.85546875" style="19" customWidth="1"/>
    <col min="5135" max="5135" width="12.42578125" style="19" customWidth="1"/>
    <col min="5136" max="5136" width="9.28515625" style="19" customWidth="1"/>
    <col min="5137" max="5377" width="11.42578125" style="19"/>
    <col min="5378" max="5378" width="22.42578125" style="19" customWidth="1"/>
    <col min="5379" max="5380" width="7.85546875" style="19" customWidth="1"/>
    <col min="5381" max="5381" width="13" style="19" customWidth="1"/>
    <col min="5382" max="5382" width="7.85546875" style="19" customWidth="1"/>
    <col min="5383" max="5383" width="11.7109375" style="19" customWidth="1"/>
    <col min="5384" max="5384" width="7.85546875" style="19" customWidth="1"/>
    <col min="5385" max="5385" width="11.140625" style="19" customWidth="1"/>
    <col min="5386" max="5386" width="7.85546875" style="19" customWidth="1"/>
    <col min="5387" max="5387" width="12.140625" style="19" customWidth="1"/>
    <col min="5388" max="5388" width="7.85546875" style="19" customWidth="1"/>
    <col min="5389" max="5389" width="11.42578125" style="19" customWidth="1"/>
    <col min="5390" max="5390" width="7.85546875" style="19" customWidth="1"/>
    <col min="5391" max="5391" width="12.42578125" style="19" customWidth="1"/>
    <col min="5392" max="5392" width="9.28515625" style="19" customWidth="1"/>
    <col min="5393" max="5633" width="11.42578125" style="19"/>
    <col min="5634" max="5634" width="22.42578125" style="19" customWidth="1"/>
    <col min="5635" max="5636" width="7.85546875" style="19" customWidth="1"/>
    <col min="5637" max="5637" width="13" style="19" customWidth="1"/>
    <col min="5638" max="5638" width="7.85546875" style="19" customWidth="1"/>
    <col min="5639" max="5639" width="11.7109375" style="19" customWidth="1"/>
    <col min="5640" max="5640" width="7.85546875" style="19" customWidth="1"/>
    <col min="5641" max="5641" width="11.140625" style="19" customWidth="1"/>
    <col min="5642" max="5642" width="7.85546875" style="19" customWidth="1"/>
    <col min="5643" max="5643" width="12.140625" style="19" customWidth="1"/>
    <col min="5644" max="5644" width="7.85546875" style="19" customWidth="1"/>
    <col min="5645" max="5645" width="11.42578125" style="19" customWidth="1"/>
    <col min="5646" max="5646" width="7.85546875" style="19" customWidth="1"/>
    <col min="5647" max="5647" width="12.42578125" style="19" customWidth="1"/>
    <col min="5648" max="5648" width="9.28515625" style="19" customWidth="1"/>
    <col min="5649" max="5889" width="11.42578125" style="19"/>
    <col min="5890" max="5890" width="22.42578125" style="19" customWidth="1"/>
    <col min="5891" max="5892" width="7.85546875" style="19" customWidth="1"/>
    <col min="5893" max="5893" width="13" style="19" customWidth="1"/>
    <col min="5894" max="5894" width="7.85546875" style="19" customWidth="1"/>
    <col min="5895" max="5895" width="11.7109375" style="19" customWidth="1"/>
    <col min="5896" max="5896" width="7.85546875" style="19" customWidth="1"/>
    <col min="5897" max="5897" width="11.140625" style="19" customWidth="1"/>
    <col min="5898" max="5898" width="7.85546875" style="19" customWidth="1"/>
    <col min="5899" max="5899" width="12.140625" style="19" customWidth="1"/>
    <col min="5900" max="5900" width="7.85546875" style="19" customWidth="1"/>
    <col min="5901" max="5901" width="11.42578125" style="19" customWidth="1"/>
    <col min="5902" max="5902" width="7.85546875" style="19" customWidth="1"/>
    <col min="5903" max="5903" width="12.42578125" style="19" customWidth="1"/>
    <col min="5904" max="5904" width="9.28515625" style="19" customWidth="1"/>
    <col min="5905" max="6145" width="11.42578125" style="19"/>
    <col min="6146" max="6146" width="22.42578125" style="19" customWidth="1"/>
    <col min="6147" max="6148" width="7.85546875" style="19" customWidth="1"/>
    <col min="6149" max="6149" width="13" style="19" customWidth="1"/>
    <col min="6150" max="6150" width="7.85546875" style="19" customWidth="1"/>
    <col min="6151" max="6151" width="11.7109375" style="19" customWidth="1"/>
    <col min="6152" max="6152" width="7.85546875" style="19" customWidth="1"/>
    <col min="6153" max="6153" width="11.140625" style="19" customWidth="1"/>
    <col min="6154" max="6154" width="7.85546875" style="19" customWidth="1"/>
    <col min="6155" max="6155" width="12.140625" style="19" customWidth="1"/>
    <col min="6156" max="6156" width="7.85546875" style="19" customWidth="1"/>
    <col min="6157" max="6157" width="11.42578125" style="19" customWidth="1"/>
    <col min="6158" max="6158" width="7.85546875" style="19" customWidth="1"/>
    <col min="6159" max="6159" width="12.42578125" style="19" customWidth="1"/>
    <col min="6160" max="6160" width="9.28515625" style="19" customWidth="1"/>
    <col min="6161" max="6401" width="11.42578125" style="19"/>
    <col min="6402" max="6402" width="22.42578125" style="19" customWidth="1"/>
    <col min="6403" max="6404" width="7.85546875" style="19" customWidth="1"/>
    <col min="6405" max="6405" width="13" style="19" customWidth="1"/>
    <col min="6406" max="6406" width="7.85546875" style="19" customWidth="1"/>
    <col min="6407" max="6407" width="11.7109375" style="19" customWidth="1"/>
    <col min="6408" max="6408" width="7.85546875" style="19" customWidth="1"/>
    <col min="6409" max="6409" width="11.140625" style="19" customWidth="1"/>
    <col min="6410" max="6410" width="7.85546875" style="19" customWidth="1"/>
    <col min="6411" max="6411" width="12.140625" style="19" customWidth="1"/>
    <col min="6412" max="6412" width="7.85546875" style="19" customWidth="1"/>
    <col min="6413" max="6413" width="11.42578125" style="19" customWidth="1"/>
    <col min="6414" max="6414" width="7.85546875" style="19" customWidth="1"/>
    <col min="6415" max="6415" width="12.42578125" style="19" customWidth="1"/>
    <col min="6416" max="6416" width="9.28515625" style="19" customWidth="1"/>
    <col min="6417" max="6657" width="11.42578125" style="19"/>
    <col min="6658" max="6658" width="22.42578125" style="19" customWidth="1"/>
    <col min="6659" max="6660" width="7.85546875" style="19" customWidth="1"/>
    <col min="6661" max="6661" width="13" style="19" customWidth="1"/>
    <col min="6662" max="6662" width="7.85546875" style="19" customWidth="1"/>
    <col min="6663" max="6663" width="11.7109375" style="19" customWidth="1"/>
    <col min="6664" max="6664" width="7.85546875" style="19" customWidth="1"/>
    <col min="6665" max="6665" width="11.140625" style="19" customWidth="1"/>
    <col min="6666" max="6666" width="7.85546875" style="19" customWidth="1"/>
    <col min="6667" max="6667" width="12.140625" style="19" customWidth="1"/>
    <col min="6668" max="6668" width="7.85546875" style="19" customWidth="1"/>
    <col min="6669" max="6669" width="11.42578125" style="19" customWidth="1"/>
    <col min="6670" max="6670" width="7.85546875" style="19" customWidth="1"/>
    <col min="6671" max="6671" width="12.42578125" style="19" customWidth="1"/>
    <col min="6672" max="6672" width="9.28515625" style="19" customWidth="1"/>
    <col min="6673" max="6913" width="11.42578125" style="19"/>
    <col min="6914" max="6914" width="22.42578125" style="19" customWidth="1"/>
    <col min="6915" max="6916" width="7.85546875" style="19" customWidth="1"/>
    <col min="6917" max="6917" width="13" style="19" customWidth="1"/>
    <col min="6918" max="6918" width="7.85546875" style="19" customWidth="1"/>
    <col min="6919" max="6919" width="11.7109375" style="19" customWidth="1"/>
    <col min="6920" max="6920" width="7.85546875" style="19" customWidth="1"/>
    <col min="6921" max="6921" width="11.140625" style="19" customWidth="1"/>
    <col min="6922" max="6922" width="7.85546875" style="19" customWidth="1"/>
    <col min="6923" max="6923" width="12.140625" style="19" customWidth="1"/>
    <col min="6924" max="6924" width="7.85546875" style="19" customWidth="1"/>
    <col min="6925" max="6925" width="11.42578125" style="19" customWidth="1"/>
    <col min="6926" max="6926" width="7.85546875" style="19" customWidth="1"/>
    <col min="6927" max="6927" width="12.42578125" style="19" customWidth="1"/>
    <col min="6928" max="6928" width="9.28515625" style="19" customWidth="1"/>
    <col min="6929" max="7169" width="11.42578125" style="19"/>
    <col min="7170" max="7170" width="22.42578125" style="19" customWidth="1"/>
    <col min="7171" max="7172" width="7.85546875" style="19" customWidth="1"/>
    <col min="7173" max="7173" width="13" style="19" customWidth="1"/>
    <col min="7174" max="7174" width="7.85546875" style="19" customWidth="1"/>
    <col min="7175" max="7175" width="11.7109375" style="19" customWidth="1"/>
    <col min="7176" max="7176" width="7.85546875" style="19" customWidth="1"/>
    <col min="7177" max="7177" width="11.140625" style="19" customWidth="1"/>
    <col min="7178" max="7178" width="7.85546875" style="19" customWidth="1"/>
    <col min="7179" max="7179" width="12.140625" style="19" customWidth="1"/>
    <col min="7180" max="7180" width="7.85546875" style="19" customWidth="1"/>
    <col min="7181" max="7181" width="11.42578125" style="19" customWidth="1"/>
    <col min="7182" max="7182" width="7.85546875" style="19" customWidth="1"/>
    <col min="7183" max="7183" width="12.42578125" style="19" customWidth="1"/>
    <col min="7184" max="7184" width="9.28515625" style="19" customWidth="1"/>
    <col min="7185" max="7425" width="11.42578125" style="19"/>
    <col min="7426" max="7426" width="22.42578125" style="19" customWidth="1"/>
    <col min="7427" max="7428" width="7.85546875" style="19" customWidth="1"/>
    <col min="7429" max="7429" width="13" style="19" customWidth="1"/>
    <col min="7430" max="7430" width="7.85546875" style="19" customWidth="1"/>
    <col min="7431" max="7431" width="11.7109375" style="19" customWidth="1"/>
    <col min="7432" max="7432" width="7.85546875" style="19" customWidth="1"/>
    <col min="7433" max="7433" width="11.140625" style="19" customWidth="1"/>
    <col min="7434" max="7434" width="7.85546875" style="19" customWidth="1"/>
    <col min="7435" max="7435" width="12.140625" style="19" customWidth="1"/>
    <col min="7436" max="7436" width="7.85546875" style="19" customWidth="1"/>
    <col min="7437" max="7437" width="11.42578125" style="19" customWidth="1"/>
    <col min="7438" max="7438" width="7.85546875" style="19" customWidth="1"/>
    <col min="7439" max="7439" width="12.42578125" style="19" customWidth="1"/>
    <col min="7440" max="7440" width="9.28515625" style="19" customWidth="1"/>
    <col min="7441" max="7681" width="11.42578125" style="19"/>
    <col min="7682" max="7682" width="22.42578125" style="19" customWidth="1"/>
    <col min="7683" max="7684" width="7.85546875" style="19" customWidth="1"/>
    <col min="7685" max="7685" width="13" style="19" customWidth="1"/>
    <col min="7686" max="7686" width="7.85546875" style="19" customWidth="1"/>
    <col min="7687" max="7687" width="11.7109375" style="19" customWidth="1"/>
    <col min="7688" max="7688" width="7.85546875" style="19" customWidth="1"/>
    <col min="7689" max="7689" width="11.140625" style="19" customWidth="1"/>
    <col min="7690" max="7690" width="7.85546875" style="19" customWidth="1"/>
    <col min="7691" max="7691" width="12.140625" style="19" customWidth="1"/>
    <col min="7692" max="7692" width="7.85546875" style="19" customWidth="1"/>
    <col min="7693" max="7693" width="11.42578125" style="19" customWidth="1"/>
    <col min="7694" max="7694" width="7.85546875" style="19" customWidth="1"/>
    <col min="7695" max="7695" width="12.42578125" style="19" customWidth="1"/>
    <col min="7696" max="7696" width="9.28515625" style="19" customWidth="1"/>
    <col min="7697" max="7937" width="11.42578125" style="19"/>
    <col min="7938" max="7938" width="22.42578125" style="19" customWidth="1"/>
    <col min="7939" max="7940" width="7.85546875" style="19" customWidth="1"/>
    <col min="7941" max="7941" width="13" style="19" customWidth="1"/>
    <col min="7942" max="7942" width="7.85546875" style="19" customWidth="1"/>
    <col min="7943" max="7943" width="11.7109375" style="19" customWidth="1"/>
    <col min="7944" max="7944" width="7.85546875" style="19" customWidth="1"/>
    <col min="7945" max="7945" width="11.140625" style="19" customWidth="1"/>
    <col min="7946" max="7946" width="7.85546875" style="19" customWidth="1"/>
    <col min="7947" max="7947" width="12.140625" style="19" customWidth="1"/>
    <col min="7948" max="7948" width="7.85546875" style="19" customWidth="1"/>
    <col min="7949" max="7949" width="11.42578125" style="19" customWidth="1"/>
    <col min="7950" max="7950" width="7.85546875" style="19" customWidth="1"/>
    <col min="7951" max="7951" width="12.42578125" style="19" customWidth="1"/>
    <col min="7952" max="7952" width="9.28515625" style="19" customWidth="1"/>
    <col min="7953" max="8193" width="11.42578125" style="19"/>
    <col min="8194" max="8194" width="22.42578125" style="19" customWidth="1"/>
    <col min="8195" max="8196" width="7.85546875" style="19" customWidth="1"/>
    <col min="8197" max="8197" width="13" style="19" customWidth="1"/>
    <col min="8198" max="8198" width="7.85546875" style="19" customWidth="1"/>
    <col min="8199" max="8199" width="11.7109375" style="19" customWidth="1"/>
    <col min="8200" max="8200" width="7.85546875" style="19" customWidth="1"/>
    <col min="8201" max="8201" width="11.140625" style="19" customWidth="1"/>
    <col min="8202" max="8202" width="7.85546875" style="19" customWidth="1"/>
    <col min="8203" max="8203" width="12.140625" style="19" customWidth="1"/>
    <col min="8204" max="8204" width="7.85546875" style="19" customWidth="1"/>
    <col min="8205" max="8205" width="11.42578125" style="19" customWidth="1"/>
    <col min="8206" max="8206" width="7.85546875" style="19" customWidth="1"/>
    <col min="8207" max="8207" width="12.42578125" style="19" customWidth="1"/>
    <col min="8208" max="8208" width="9.28515625" style="19" customWidth="1"/>
    <col min="8209" max="8449" width="11.42578125" style="19"/>
    <col min="8450" max="8450" width="22.42578125" style="19" customWidth="1"/>
    <col min="8451" max="8452" width="7.85546875" style="19" customWidth="1"/>
    <col min="8453" max="8453" width="13" style="19" customWidth="1"/>
    <col min="8454" max="8454" width="7.85546875" style="19" customWidth="1"/>
    <col min="8455" max="8455" width="11.7109375" style="19" customWidth="1"/>
    <col min="8456" max="8456" width="7.85546875" style="19" customWidth="1"/>
    <col min="8457" max="8457" width="11.140625" style="19" customWidth="1"/>
    <col min="8458" max="8458" width="7.85546875" style="19" customWidth="1"/>
    <col min="8459" max="8459" width="12.140625" style="19" customWidth="1"/>
    <col min="8460" max="8460" width="7.85546875" style="19" customWidth="1"/>
    <col min="8461" max="8461" width="11.42578125" style="19" customWidth="1"/>
    <col min="8462" max="8462" width="7.85546875" style="19" customWidth="1"/>
    <col min="8463" max="8463" width="12.42578125" style="19" customWidth="1"/>
    <col min="8464" max="8464" width="9.28515625" style="19" customWidth="1"/>
    <col min="8465" max="8705" width="11.42578125" style="19"/>
    <col min="8706" max="8706" width="22.42578125" style="19" customWidth="1"/>
    <col min="8707" max="8708" width="7.85546875" style="19" customWidth="1"/>
    <col min="8709" max="8709" width="13" style="19" customWidth="1"/>
    <col min="8710" max="8710" width="7.85546875" style="19" customWidth="1"/>
    <col min="8711" max="8711" width="11.7109375" style="19" customWidth="1"/>
    <col min="8712" max="8712" width="7.85546875" style="19" customWidth="1"/>
    <col min="8713" max="8713" width="11.140625" style="19" customWidth="1"/>
    <col min="8714" max="8714" width="7.85546875" style="19" customWidth="1"/>
    <col min="8715" max="8715" width="12.140625" style="19" customWidth="1"/>
    <col min="8716" max="8716" width="7.85546875" style="19" customWidth="1"/>
    <col min="8717" max="8717" width="11.42578125" style="19" customWidth="1"/>
    <col min="8718" max="8718" width="7.85546875" style="19" customWidth="1"/>
    <col min="8719" max="8719" width="12.42578125" style="19" customWidth="1"/>
    <col min="8720" max="8720" width="9.28515625" style="19" customWidth="1"/>
    <col min="8721" max="8961" width="11.42578125" style="19"/>
    <col min="8962" max="8962" width="22.42578125" style="19" customWidth="1"/>
    <col min="8963" max="8964" width="7.85546875" style="19" customWidth="1"/>
    <col min="8965" max="8965" width="13" style="19" customWidth="1"/>
    <col min="8966" max="8966" width="7.85546875" style="19" customWidth="1"/>
    <col min="8967" max="8967" width="11.7109375" style="19" customWidth="1"/>
    <col min="8968" max="8968" width="7.85546875" style="19" customWidth="1"/>
    <col min="8969" max="8969" width="11.140625" style="19" customWidth="1"/>
    <col min="8970" max="8970" width="7.85546875" style="19" customWidth="1"/>
    <col min="8971" max="8971" width="12.140625" style="19" customWidth="1"/>
    <col min="8972" max="8972" width="7.85546875" style="19" customWidth="1"/>
    <col min="8973" max="8973" width="11.42578125" style="19" customWidth="1"/>
    <col min="8974" max="8974" width="7.85546875" style="19" customWidth="1"/>
    <col min="8975" max="8975" width="12.42578125" style="19" customWidth="1"/>
    <col min="8976" max="8976" width="9.28515625" style="19" customWidth="1"/>
    <col min="8977" max="9217" width="11.42578125" style="19"/>
    <col min="9218" max="9218" width="22.42578125" style="19" customWidth="1"/>
    <col min="9219" max="9220" width="7.85546875" style="19" customWidth="1"/>
    <col min="9221" max="9221" width="13" style="19" customWidth="1"/>
    <col min="9222" max="9222" width="7.85546875" style="19" customWidth="1"/>
    <col min="9223" max="9223" width="11.7109375" style="19" customWidth="1"/>
    <col min="9224" max="9224" width="7.85546875" style="19" customWidth="1"/>
    <col min="9225" max="9225" width="11.140625" style="19" customWidth="1"/>
    <col min="9226" max="9226" width="7.85546875" style="19" customWidth="1"/>
    <col min="9227" max="9227" width="12.140625" style="19" customWidth="1"/>
    <col min="9228" max="9228" width="7.85546875" style="19" customWidth="1"/>
    <col min="9229" max="9229" width="11.42578125" style="19" customWidth="1"/>
    <col min="9230" max="9230" width="7.85546875" style="19" customWidth="1"/>
    <col min="9231" max="9231" width="12.42578125" style="19" customWidth="1"/>
    <col min="9232" max="9232" width="9.28515625" style="19" customWidth="1"/>
    <col min="9233" max="9473" width="11.42578125" style="19"/>
    <col min="9474" max="9474" width="22.42578125" style="19" customWidth="1"/>
    <col min="9475" max="9476" width="7.85546875" style="19" customWidth="1"/>
    <col min="9477" max="9477" width="13" style="19" customWidth="1"/>
    <col min="9478" max="9478" width="7.85546875" style="19" customWidth="1"/>
    <col min="9479" max="9479" width="11.7109375" style="19" customWidth="1"/>
    <col min="9480" max="9480" width="7.85546875" style="19" customWidth="1"/>
    <col min="9481" max="9481" width="11.140625" style="19" customWidth="1"/>
    <col min="9482" max="9482" width="7.85546875" style="19" customWidth="1"/>
    <col min="9483" max="9483" width="12.140625" style="19" customWidth="1"/>
    <col min="9484" max="9484" width="7.85546875" style="19" customWidth="1"/>
    <col min="9485" max="9485" width="11.42578125" style="19" customWidth="1"/>
    <col min="9486" max="9486" width="7.85546875" style="19" customWidth="1"/>
    <col min="9487" max="9487" width="12.42578125" style="19" customWidth="1"/>
    <col min="9488" max="9488" width="9.28515625" style="19" customWidth="1"/>
    <col min="9489" max="9729" width="11.42578125" style="19"/>
    <col min="9730" max="9730" width="22.42578125" style="19" customWidth="1"/>
    <col min="9731" max="9732" width="7.85546875" style="19" customWidth="1"/>
    <col min="9733" max="9733" width="13" style="19" customWidth="1"/>
    <col min="9734" max="9734" width="7.85546875" style="19" customWidth="1"/>
    <col min="9735" max="9735" width="11.7109375" style="19" customWidth="1"/>
    <col min="9736" max="9736" width="7.85546875" style="19" customWidth="1"/>
    <col min="9737" max="9737" width="11.140625" style="19" customWidth="1"/>
    <col min="9738" max="9738" width="7.85546875" style="19" customWidth="1"/>
    <col min="9739" max="9739" width="12.140625" style="19" customWidth="1"/>
    <col min="9740" max="9740" width="7.85546875" style="19" customWidth="1"/>
    <col min="9741" max="9741" width="11.42578125" style="19" customWidth="1"/>
    <col min="9742" max="9742" width="7.85546875" style="19" customWidth="1"/>
    <col min="9743" max="9743" width="12.42578125" style="19" customWidth="1"/>
    <col min="9744" max="9744" width="9.28515625" style="19" customWidth="1"/>
    <col min="9745" max="9985" width="11.42578125" style="19"/>
    <col min="9986" max="9986" width="22.42578125" style="19" customWidth="1"/>
    <col min="9987" max="9988" width="7.85546875" style="19" customWidth="1"/>
    <col min="9989" max="9989" width="13" style="19" customWidth="1"/>
    <col min="9990" max="9990" width="7.85546875" style="19" customWidth="1"/>
    <col min="9991" max="9991" width="11.7109375" style="19" customWidth="1"/>
    <col min="9992" max="9992" width="7.85546875" style="19" customWidth="1"/>
    <col min="9993" max="9993" width="11.140625" style="19" customWidth="1"/>
    <col min="9994" max="9994" width="7.85546875" style="19" customWidth="1"/>
    <col min="9995" max="9995" width="12.140625" style="19" customWidth="1"/>
    <col min="9996" max="9996" width="7.85546875" style="19" customWidth="1"/>
    <col min="9997" max="9997" width="11.42578125" style="19" customWidth="1"/>
    <col min="9998" max="9998" width="7.85546875" style="19" customWidth="1"/>
    <col min="9999" max="9999" width="12.42578125" style="19" customWidth="1"/>
    <col min="10000" max="10000" width="9.28515625" style="19" customWidth="1"/>
    <col min="10001" max="10241" width="11.42578125" style="19"/>
    <col min="10242" max="10242" width="22.42578125" style="19" customWidth="1"/>
    <col min="10243" max="10244" width="7.85546875" style="19" customWidth="1"/>
    <col min="10245" max="10245" width="13" style="19" customWidth="1"/>
    <col min="10246" max="10246" width="7.85546875" style="19" customWidth="1"/>
    <col min="10247" max="10247" width="11.7109375" style="19" customWidth="1"/>
    <col min="10248" max="10248" width="7.85546875" style="19" customWidth="1"/>
    <col min="10249" max="10249" width="11.140625" style="19" customWidth="1"/>
    <col min="10250" max="10250" width="7.85546875" style="19" customWidth="1"/>
    <col min="10251" max="10251" width="12.140625" style="19" customWidth="1"/>
    <col min="10252" max="10252" width="7.85546875" style="19" customWidth="1"/>
    <col min="10253" max="10253" width="11.42578125" style="19" customWidth="1"/>
    <col min="10254" max="10254" width="7.85546875" style="19" customWidth="1"/>
    <col min="10255" max="10255" width="12.42578125" style="19" customWidth="1"/>
    <col min="10256" max="10256" width="9.28515625" style="19" customWidth="1"/>
    <col min="10257" max="10497" width="11.42578125" style="19"/>
    <col min="10498" max="10498" width="22.42578125" style="19" customWidth="1"/>
    <col min="10499" max="10500" width="7.85546875" style="19" customWidth="1"/>
    <col min="10501" max="10501" width="13" style="19" customWidth="1"/>
    <col min="10502" max="10502" width="7.85546875" style="19" customWidth="1"/>
    <col min="10503" max="10503" width="11.7109375" style="19" customWidth="1"/>
    <col min="10504" max="10504" width="7.85546875" style="19" customWidth="1"/>
    <col min="10505" max="10505" width="11.140625" style="19" customWidth="1"/>
    <col min="10506" max="10506" width="7.85546875" style="19" customWidth="1"/>
    <col min="10507" max="10507" width="12.140625" style="19" customWidth="1"/>
    <col min="10508" max="10508" width="7.85546875" style="19" customWidth="1"/>
    <col min="10509" max="10509" width="11.42578125" style="19" customWidth="1"/>
    <col min="10510" max="10510" width="7.85546875" style="19" customWidth="1"/>
    <col min="10511" max="10511" width="12.42578125" style="19" customWidth="1"/>
    <col min="10512" max="10512" width="9.28515625" style="19" customWidth="1"/>
    <col min="10513" max="10753" width="11.42578125" style="19"/>
    <col min="10754" max="10754" width="22.42578125" style="19" customWidth="1"/>
    <col min="10755" max="10756" width="7.85546875" style="19" customWidth="1"/>
    <col min="10757" max="10757" width="13" style="19" customWidth="1"/>
    <col min="10758" max="10758" width="7.85546875" style="19" customWidth="1"/>
    <col min="10759" max="10759" width="11.7109375" style="19" customWidth="1"/>
    <col min="10760" max="10760" width="7.85546875" style="19" customWidth="1"/>
    <col min="10761" max="10761" width="11.140625" style="19" customWidth="1"/>
    <col min="10762" max="10762" width="7.85546875" style="19" customWidth="1"/>
    <col min="10763" max="10763" width="12.140625" style="19" customWidth="1"/>
    <col min="10764" max="10764" width="7.85546875" style="19" customWidth="1"/>
    <col min="10765" max="10765" width="11.42578125" style="19" customWidth="1"/>
    <col min="10766" max="10766" width="7.85546875" style="19" customWidth="1"/>
    <col min="10767" max="10767" width="12.42578125" style="19" customWidth="1"/>
    <col min="10768" max="10768" width="9.28515625" style="19" customWidth="1"/>
    <col min="10769" max="11009" width="11.42578125" style="19"/>
    <col min="11010" max="11010" width="22.42578125" style="19" customWidth="1"/>
    <col min="11011" max="11012" width="7.85546875" style="19" customWidth="1"/>
    <col min="11013" max="11013" width="13" style="19" customWidth="1"/>
    <col min="11014" max="11014" width="7.85546875" style="19" customWidth="1"/>
    <col min="11015" max="11015" width="11.7109375" style="19" customWidth="1"/>
    <col min="11016" max="11016" width="7.85546875" style="19" customWidth="1"/>
    <col min="11017" max="11017" width="11.140625" style="19" customWidth="1"/>
    <col min="11018" max="11018" width="7.85546875" style="19" customWidth="1"/>
    <col min="11019" max="11019" width="12.140625" style="19" customWidth="1"/>
    <col min="11020" max="11020" width="7.85546875" style="19" customWidth="1"/>
    <col min="11021" max="11021" width="11.42578125" style="19" customWidth="1"/>
    <col min="11022" max="11022" width="7.85546875" style="19" customWidth="1"/>
    <col min="11023" max="11023" width="12.42578125" style="19" customWidth="1"/>
    <col min="11024" max="11024" width="9.28515625" style="19" customWidth="1"/>
    <col min="11025" max="11265" width="11.42578125" style="19"/>
    <col min="11266" max="11266" width="22.42578125" style="19" customWidth="1"/>
    <col min="11267" max="11268" width="7.85546875" style="19" customWidth="1"/>
    <col min="11269" max="11269" width="13" style="19" customWidth="1"/>
    <col min="11270" max="11270" width="7.85546875" style="19" customWidth="1"/>
    <col min="11271" max="11271" width="11.7109375" style="19" customWidth="1"/>
    <col min="11272" max="11272" width="7.85546875" style="19" customWidth="1"/>
    <col min="11273" max="11273" width="11.140625" style="19" customWidth="1"/>
    <col min="11274" max="11274" width="7.85546875" style="19" customWidth="1"/>
    <col min="11275" max="11275" width="12.140625" style="19" customWidth="1"/>
    <col min="11276" max="11276" width="7.85546875" style="19" customWidth="1"/>
    <col min="11277" max="11277" width="11.42578125" style="19" customWidth="1"/>
    <col min="11278" max="11278" width="7.85546875" style="19" customWidth="1"/>
    <col min="11279" max="11279" width="12.42578125" style="19" customWidth="1"/>
    <col min="11280" max="11280" width="9.28515625" style="19" customWidth="1"/>
    <col min="11281" max="11521" width="11.42578125" style="19"/>
    <col min="11522" max="11522" width="22.42578125" style="19" customWidth="1"/>
    <col min="11523" max="11524" width="7.85546875" style="19" customWidth="1"/>
    <col min="11525" max="11525" width="13" style="19" customWidth="1"/>
    <col min="11526" max="11526" width="7.85546875" style="19" customWidth="1"/>
    <col min="11527" max="11527" width="11.7109375" style="19" customWidth="1"/>
    <col min="11528" max="11528" width="7.85546875" style="19" customWidth="1"/>
    <col min="11529" max="11529" width="11.140625" style="19" customWidth="1"/>
    <col min="11530" max="11530" width="7.85546875" style="19" customWidth="1"/>
    <col min="11531" max="11531" width="12.140625" style="19" customWidth="1"/>
    <col min="11532" max="11532" width="7.85546875" style="19" customWidth="1"/>
    <col min="11533" max="11533" width="11.42578125" style="19" customWidth="1"/>
    <col min="11534" max="11534" width="7.85546875" style="19" customWidth="1"/>
    <col min="11535" max="11535" width="12.42578125" style="19" customWidth="1"/>
    <col min="11536" max="11536" width="9.28515625" style="19" customWidth="1"/>
    <col min="11537" max="11777" width="11.42578125" style="19"/>
    <col min="11778" max="11778" width="22.42578125" style="19" customWidth="1"/>
    <col min="11779" max="11780" width="7.85546875" style="19" customWidth="1"/>
    <col min="11781" max="11781" width="13" style="19" customWidth="1"/>
    <col min="11782" max="11782" width="7.85546875" style="19" customWidth="1"/>
    <col min="11783" max="11783" width="11.7109375" style="19" customWidth="1"/>
    <col min="11784" max="11784" width="7.85546875" style="19" customWidth="1"/>
    <col min="11785" max="11785" width="11.140625" style="19" customWidth="1"/>
    <col min="11786" max="11786" width="7.85546875" style="19" customWidth="1"/>
    <col min="11787" max="11787" width="12.140625" style="19" customWidth="1"/>
    <col min="11788" max="11788" width="7.85546875" style="19" customWidth="1"/>
    <col min="11789" max="11789" width="11.42578125" style="19" customWidth="1"/>
    <col min="11790" max="11790" width="7.85546875" style="19" customWidth="1"/>
    <col min="11791" max="11791" width="12.42578125" style="19" customWidth="1"/>
    <col min="11792" max="11792" width="9.28515625" style="19" customWidth="1"/>
    <col min="11793" max="12033" width="11.42578125" style="19"/>
    <col min="12034" max="12034" width="22.42578125" style="19" customWidth="1"/>
    <col min="12035" max="12036" width="7.85546875" style="19" customWidth="1"/>
    <col min="12037" max="12037" width="13" style="19" customWidth="1"/>
    <col min="12038" max="12038" width="7.85546875" style="19" customWidth="1"/>
    <col min="12039" max="12039" width="11.7109375" style="19" customWidth="1"/>
    <col min="12040" max="12040" width="7.85546875" style="19" customWidth="1"/>
    <col min="12041" max="12041" width="11.140625" style="19" customWidth="1"/>
    <col min="12042" max="12042" width="7.85546875" style="19" customWidth="1"/>
    <col min="12043" max="12043" width="12.140625" style="19" customWidth="1"/>
    <col min="12044" max="12044" width="7.85546875" style="19" customWidth="1"/>
    <col min="12045" max="12045" width="11.42578125" style="19" customWidth="1"/>
    <col min="12046" max="12046" width="7.85546875" style="19" customWidth="1"/>
    <col min="12047" max="12047" width="12.42578125" style="19" customWidth="1"/>
    <col min="12048" max="12048" width="9.28515625" style="19" customWidth="1"/>
    <col min="12049" max="12289" width="11.42578125" style="19"/>
    <col min="12290" max="12290" width="22.42578125" style="19" customWidth="1"/>
    <col min="12291" max="12292" width="7.85546875" style="19" customWidth="1"/>
    <col min="12293" max="12293" width="13" style="19" customWidth="1"/>
    <col min="12294" max="12294" width="7.85546875" style="19" customWidth="1"/>
    <col min="12295" max="12295" width="11.7109375" style="19" customWidth="1"/>
    <col min="12296" max="12296" width="7.85546875" style="19" customWidth="1"/>
    <col min="12297" max="12297" width="11.140625" style="19" customWidth="1"/>
    <col min="12298" max="12298" width="7.85546875" style="19" customWidth="1"/>
    <col min="12299" max="12299" width="12.140625" style="19" customWidth="1"/>
    <col min="12300" max="12300" width="7.85546875" style="19" customWidth="1"/>
    <col min="12301" max="12301" width="11.42578125" style="19" customWidth="1"/>
    <col min="12302" max="12302" width="7.85546875" style="19" customWidth="1"/>
    <col min="12303" max="12303" width="12.42578125" style="19" customWidth="1"/>
    <col min="12304" max="12304" width="9.28515625" style="19" customWidth="1"/>
    <col min="12305" max="12545" width="11.42578125" style="19"/>
    <col min="12546" max="12546" width="22.42578125" style="19" customWidth="1"/>
    <col min="12547" max="12548" width="7.85546875" style="19" customWidth="1"/>
    <col min="12549" max="12549" width="13" style="19" customWidth="1"/>
    <col min="12550" max="12550" width="7.85546875" style="19" customWidth="1"/>
    <col min="12551" max="12551" width="11.7109375" style="19" customWidth="1"/>
    <col min="12552" max="12552" width="7.85546875" style="19" customWidth="1"/>
    <col min="12553" max="12553" width="11.140625" style="19" customWidth="1"/>
    <col min="12554" max="12554" width="7.85546875" style="19" customWidth="1"/>
    <col min="12555" max="12555" width="12.140625" style="19" customWidth="1"/>
    <col min="12556" max="12556" width="7.85546875" style="19" customWidth="1"/>
    <col min="12557" max="12557" width="11.42578125" style="19" customWidth="1"/>
    <col min="12558" max="12558" width="7.85546875" style="19" customWidth="1"/>
    <col min="12559" max="12559" width="12.42578125" style="19" customWidth="1"/>
    <col min="12560" max="12560" width="9.28515625" style="19" customWidth="1"/>
    <col min="12561" max="12801" width="11.42578125" style="19"/>
    <col min="12802" max="12802" width="22.42578125" style="19" customWidth="1"/>
    <col min="12803" max="12804" width="7.85546875" style="19" customWidth="1"/>
    <col min="12805" max="12805" width="13" style="19" customWidth="1"/>
    <col min="12806" max="12806" width="7.85546875" style="19" customWidth="1"/>
    <col min="12807" max="12807" width="11.7109375" style="19" customWidth="1"/>
    <col min="12808" max="12808" width="7.85546875" style="19" customWidth="1"/>
    <col min="12809" max="12809" width="11.140625" style="19" customWidth="1"/>
    <col min="12810" max="12810" width="7.85546875" style="19" customWidth="1"/>
    <col min="12811" max="12811" width="12.140625" style="19" customWidth="1"/>
    <col min="12812" max="12812" width="7.85546875" style="19" customWidth="1"/>
    <col min="12813" max="12813" width="11.42578125" style="19" customWidth="1"/>
    <col min="12814" max="12814" width="7.85546875" style="19" customWidth="1"/>
    <col min="12815" max="12815" width="12.42578125" style="19" customWidth="1"/>
    <col min="12816" max="12816" width="9.28515625" style="19" customWidth="1"/>
    <col min="12817" max="13057" width="11.42578125" style="19"/>
    <col min="13058" max="13058" width="22.42578125" style="19" customWidth="1"/>
    <col min="13059" max="13060" width="7.85546875" style="19" customWidth="1"/>
    <col min="13061" max="13061" width="13" style="19" customWidth="1"/>
    <col min="13062" max="13062" width="7.85546875" style="19" customWidth="1"/>
    <col min="13063" max="13063" width="11.7109375" style="19" customWidth="1"/>
    <col min="13064" max="13064" width="7.85546875" style="19" customWidth="1"/>
    <col min="13065" max="13065" width="11.140625" style="19" customWidth="1"/>
    <col min="13066" max="13066" width="7.85546875" style="19" customWidth="1"/>
    <col min="13067" max="13067" width="12.140625" style="19" customWidth="1"/>
    <col min="13068" max="13068" width="7.85546875" style="19" customWidth="1"/>
    <col min="13069" max="13069" width="11.42578125" style="19" customWidth="1"/>
    <col min="13070" max="13070" width="7.85546875" style="19" customWidth="1"/>
    <col min="13071" max="13071" width="12.42578125" style="19" customWidth="1"/>
    <col min="13072" max="13072" width="9.28515625" style="19" customWidth="1"/>
    <col min="13073" max="13313" width="11.42578125" style="19"/>
    <col min="13314" max="13314" width="22.42578125" style="19" customWidth="1"/>
    <col min="13315" max="13316" width="7.85546875" style="19" customWidth="1"/>
    <col min="13317" max="13317" width="13" style="19" customWidth="1"/>
    <col min="13318" max="13318" width="7.85546875" style="19" customWidth="1"/>
    <col min="13319" max="13319" width="11.7109375" style="19" customWidth="1"/>
    <col min="13320" max="13320" width="7.85546875" style="19" customWidth="1"/>
    <col min="13321" max="13321" width="11.140625" style="19" customWidth="1"/>
    <col min="13322" max="13322" width="7.85546875" style="19" customWidth="1"/>
    <col min="13323" max="13323" width="12.140625" style="19" customWidth="1"/>
    <col min="13324" max="13324" width="7.85546875" style="19" customWidth="1"/>
    <col min="13325" max="13325" width="11.42578125" style="19" customWidth="1"/>
    <col min="13326" max="13326" width="7.85546875" style="19" customWidth="1"/>
    <col min="13327" max="13327" width="12.42578125" style="19" customWidth="1"/>
    <col min="13328" max="13328" width="9.28515625" style="19" customWidth="1"/>
    <col min="13329" max="13569" width="11.42578125" style="19"/>
    <col min="13570" max="13570" width="22.42578125" style="19" customWidth="1"/>
    <col min="13571" max="13572" width="7.85546875" style="19" customWidth="1"/>
    <col min="13573" max="13573" width="13" style="19" customWidth="1"/>
    <col min="13574" max="13574" width="7.85546875" style="19" customWidth="1"/>
    <col min="13575" max="13575" width="11.7109375" style="19" customWidth="1"/>
    <col min="13576" max="13576" width="7.85546875" style="19" customWidth="1"/>
    <col min="13577" max="13577" width="11.140625" style="19" customWidth="1"/>
    <col min="13578" max="13578" width="7.85546875" style="19" customWidth="1"/>
    <col min="13579" max="13579" width="12.140625" style="19" customWidth="1"/>
    <col min="13580" max="13580" width="7.85546875" style="19" customWidth="1"/>
    <col min="13581" max="13581" width="11.42578125" style="19" customWidth="1"/>
    <col min="13582" max="13582" width="7.85546875" style="19" customWidth="1"/>
    <col min="13583" max="13583" width="12.42578125" style="19" customWidth="1"/>
    <col min="13584" max="13584" width="9.28515625" style="19" customWidth="1"/>
    <col min="13585" max="13825" width="11.42578125" style="19"/>
    <col min="13826" max="13826" width="22.42578125" style="19" customWidth="1"/>
    <col min="13827" max="13828" width="7.85546875" style="19" customWidth="1"/>
    <col min="13829" max="13829" width="13" style="19" customWidth="1"/>
    <col min="13830" max="13830" width="7.85546875" style="19" customWidth="1"/>
    <col min="13831" max="13831" width="11.7109375" style="19" customWidth="1"/>
    <col min="13832" max="13832" width="7.85546875" style="19" customWidth="1"/>
    <col min="13833" max="13833" width="11.140625" style="19" customWidth="1"/>
    <col min="13834" max="13834" width="7.85546875" style="19" customWidth="1"/>
    <col min="13835" max="13835" width="12.140625" style="19" customWidth="1"/>
    <col min="13836" max="13836" width="7.85546875" style="19" customWidth="1"/>
    <col min="13837" max="13837" width="11.42578125" style="19" customWidth="1"/>
    <col min="13838" max="13838" width="7.85546875" style="19" customWidth="1"/>
    <col min="13839" max="13839" width="12.42578125" style="19" customWidth="1"/>
    <col min="13840" max="13840" width="9.28515625" style="19" customWidth="1"/>
    <col min="13841" max="14081" width="11.42578125" style="19"/>
    <col min="14082" max="14082" width="22.42578125" style="19" customWidth="1"/>
    <col min="14083" max="14084" width="7.85546875" style="19" customWidth="1"/>
    <col min="14085" max="14085" width="13" style="19" customWidth="1"/>
    <col min="14086" max="14086" width="7.85546875" style="19" customWidth="1"/>
    <col min="14087" max="14087" width="11.7109375" style="19" customWidth="1"/>
    <col min="14088" max="14088" width="7.85546875" style="19" customWidth="1"/>
    <col min="14089" max="14089" width="11.140625" style="19" customWidth="1"/>
    <col min="14090" max="14090" width="7.85546875" style="19" customWidth="1"/>
    <col min="14091" max="14091" width="12.140625" style="19" customWidth="1"/>
    <col min="14092" max="14092" width="7.85546875" style="19" customWidth="1"/>
    <col min="14093" max="14093" width="11.42578125" style="19" customWidth="1"/>
    <col min="14094" max="14094" width="7.85546875" style="19" customWidth="1"/>
    <col min="14095" max="14095" width="12.42578125" style="19" customWidth="1"/>
    <col min="14096" max="14096" width="9.28515625" style="19" customWidth="1"/>
    <col min="14097" max="14337" width="11.42578125" style="19"/>
    <col min="14338" max="14338" width="22.42578125" style="19" customWidth="1"/>
    <col min="14339" max="14340" width="7.85546875" style="19" customWidth="1"/>
    <col min="14341" max="14341" width="13" style="19" customWidth="1"/>
    <col min="14342" max="14342" width="7.85546875" style="19" customWidth="1"/>
    <col min="14343" max="14343" width="11.7109375" style="19" customWidth="1"/>
    <col min="14344" max="14344" width="7.85546875" style="19" customWidth="1"/>
    <col min="14345" max="14345" width="11.140625" style="19" customWidth="1"/>
    <col min="14346" max="14346" width="7.85546875" style="19" customWidth="1"/>
    <col min="14347" max="14347" width="12.140625" style="19" customWidth="1"/>
    <col min="14348" max="14348" width="7.85546875" style="19" customWidth="1"/>
    <col min="14349" max="14349" width="11.42578125" style="19" customWidth="1"/>
    <col min="14350" max="14350" width="7.85546875" style="19" customWidth="1"/>
    <col min="14351" max="14351" width="12.42578125" style="19" customWidth="1"/>
    <col min="14352" max="14352" width="9.28515625" style="19" customWidth="1"/>
    <col min="14353" max="14593" width="11.42578125" style="19"/>
    <col min="14594" max="14594" width="22.42578125" style="19" customWidth="1"/>
    <col min="14595" max="14596" width="7.85546875" style="19" customWidth="1"/>
    <col min="14597" max="14597" width="13" style="19" customWidth="1"/>
    <col min="14598" max="14598" width="7.85546875" style="19" customWidth="1"/>
    <col min="14599" max="14599" width="11.7109375" style="19" customWidth="1"/>
    <col min="14600" max="14600" width="7.85546875" style="19" customWidth="1"/>
    <col min="14601" max="14601" width="11.140625" style="19" customWidth="1"/>
    <col min="14602" max="14602" width="7.85546875" style="19" customWidth="1"/>
    <col min="14603" max="14603" width="12.140625" style="19" customWidth="1"/>
    <col min="14604" max="14604" width="7.85546875" style="19" customWidth="1"/>
    <col min="14605" max="14605" width="11.42578125" style="19" customWidth="1"/>
    <col min="14606" max="14606" width="7.85546875" style="19" customWidth="1"/>
    <col min="14607" max="14607" width="12.42578125" style="19" customWidth="1"/>
    <col min="14608" max="14608" width="9.28515625" style="19" customWidth="1"/>
    <col min="14609" max="14849" width="11.42578125" style="19"/>
    <col min="14850" max="14850" width="22.42578125" style="19" customWidth="1"/>
    <col min="14851" max="14852" width="7.85546875" style="19" customWidth="1"/>
    <col min="14853" max="14853" width="13" style="19" customWidth="1"/>
    <col min="14854" max="14854" width="7.85546875" style="19" customWidth="1"/>
    <col min="14855" max="14855" width="11.7109375" style="19" customWidth="1"/>
    <col min="14856" max="14856" width="7.85546875" style="19" customWidth="1"/>
    <col min="14857" max="14857" width="11.140625" style="19" customWidth="1"/>
    <col min="14858" max="14858" width="7.85546875" style="19" customWidth="1"/>
    <col min="14859" max="14859" width="12.140625" style="19" customWidth="1"/>
    <col min="14860" max="14860" width="7.85546875" style="19" customWidth="1"/>
    <col min="14861" max="14861" width="11.42578125" style="19" customWidth="1"/>
    <col min="14862" max="14862" width="7.85546875" style="19" customWidth="1"/>
    <col min="14863" max="14863" width="12.42578125" style="19" customWidth="1"/>
    <col min="14864" max="14864" width="9.28515625" style="19" customWidth="1"/>
    <col min="14865" max="15105" width="11.42578125" style="19"/>
    <col min="15106" max="15106" width="22.42578125" style="19" customWidth="1"/>
    <col min="15107" max="15108" width="7.85546875" style="19" customWidth="1"/>
    <col min="15109" max="15109" width="13" style="19" customWidth="1"/>
    <col min="15110" max="15110" width="7.85546875" style="19" customWidth="1"/>
    <col min="15111" max="15111" width="11.7109375" style="19" customWidth="1"/>
    <col min="15112" max="15112" width="7.85546875" style="19" customWidth="1"/>
    <col min="15113" max="15113" width="11.140625" style="19" customWidth="1"/>
    <col min="15114" max="15114" width="7.85546875" style="19" customWidth="1"/>
    <col min="15115" max="15115" width="12.140625" style="19" customWidth="1"/>
    <col min="15116" max="15116" width="7.85546875" style="19" customWidth="1"/>
    <col min="15117" max="15117" width="11.42578125" style="19" customWidth="1"/>
    <col min="15118" max="15118" width="7.85546875" style="19" customWidth="1"/>
    <col min="15119" max="15119" width="12.42578125" style="19" customWidth="1"/>
    <col min="15120" max="15120" width="9.28515625" style="19" customWidth="1"/>
    <col min="15121" max="15361" width="11.42578125" style="19"/>
    <col min="15362" max="15362" width="22.42578125" style="19" customWidth="1"/>
    <col min="15363" max="15364" width="7.85546875" style="19" customWidth="1"/>
    <col min="15365" max="15365" width="13" style="19" customWidth="1"/>
    <col min="15366" max="15366" width="7.85546875" style="19" customWidth="1"/>
    <col min="15367" max="15367" width="11.7109375" style="19" customWidth="1"/>
    <col min="15368" max="15368" width="7.85546875" style="19" customWidth="1"/>
    <col min="15369" max="15369" width="11.140625" style="19" customWidth="1"/>
    <col min="15370" max="15370" width="7.85546875" style="19" customWidth="1"/>
    <col min="15371" max="15371" width="12.140625" style="19" customWidth="1"/>
    <col min="15372" max="15372" width="7.85546875" style="19" customWidth="1"/>
    <col min="15373" max="15373" width="11.42578125" style="19" customWidth="1"/>
    <col min="15374" max="15374" width="7.85546875" style="19" customWidth="1"/>
    <col min="15375" max="15375" width="12.42578125" style="19" customWidth="1"/>
    <col min="15376" max="15376" width="9.28515625" style="19" customWidth="1"/>
    <col min="15377" max="15617" width="11.42578125" style="19"/>
    <col min="15618" max="15618" width="22.42578125" style="19" customWidth="1"/>
    <col min="15619" max="15620" width="7.85546875" style="19" customWidth="1"/>
    <col min="15621" max="15621" width="13" style="19" customWidth="1"/>
    <col min="15622" max="15622" width="7.85546875" style="19" customWidth="1"/>
    <col min="15623" max="15623" width="11.7109375" style="19" customWidth="1"/>
    <col min="15624" max="15624" width="7.85546875" style="19" customWidth="1"/>
    <col min="15625" max="15625" width="11.140625" style="19" customWidth="1"/>
    <col min="15626" max="15626" width="7.85546875" style="19" customWidth="1"/>
    <col min="15627" max="15627" width="12.140625" style="19" customWidth="1"/>
    <col min="15628" max="15628" width="7.85546875" style="19" customWidth="1"/>
    <col min="15629" max="15629" width="11.42578125" style="19" customWidth="1"/>
    <col min="15630" max="15630" width="7.85546875" style="19" customWidth="1"/>
    <col min="15631" max="15631" width="12.42578125" style="19" customWidth="1"/>
    <col min="15632" max="15632" width="9.28515625" style="19" customWidth="1"/>
    <col min="15633" max="15873" width="11.42578125" style="19"/>
    <col min="15874" max="15874" width="22.42578125" style="19" customWidth="1"/>
    <col min="15875" max="15876" width="7.85546875" style="19" customWidth="1"/>
    <col min="15877" max="15877" width="13" style="19" customWidth="1"/>
    <col min="15878" max="15878" width="7.85546875" style="19" customWidth="1"/>
    <col min="15879" max="15879" width="11.7109375" style="19" customWidth="1"/>
    <col min="15880" max="15880" width="7.85546875" style="19" customWidth="1"/>
    <col min="15881" max="15881" width="11.140625" style="19" customWidth="1"/>
    <col min="15882" max="15882" width="7.85546875" style="19" customWidth="1"/>
    <col min="15883" max="15883" width="12.140625" style="19" customWidth="1"/>
    <col min="15884" max="15884" width="7.85546875" style="19" customWidth="1"/>
    <col min="15885" max="15885" width="11.42578125" style="19" customWidth="1"/>
    <col min="15886" max="15886" width="7.85546875" style="19" customWidth="1"/>
    <col min="15887" max="15887" width="12.42578125" style="19" customWidth="1"/>
    <col min="15888" max="15888" width="9.28515625" style="19" customWidth="1"/>
    <col min="15889" max="16129" width="11.42578125" style="19"/>
    <col min="16130" max="16130" width="22.42578125" style="19" customWidth="1"/>
    <col min="16131" max="16132" width="7.85546875" style="19" customWidth="1"/>
    <col min="16133" max="16133" width="13" style="19" customWidth="1"/>
    <col min="16134" max="16134" width="7.85546875" style="19" customWidth="1"/>
    <col min="16135" max="16135" width="11.7109375" style="19" customWidth="1"/>
    <col min="16136" max="16136" width="7.85546875" style="19" customWidth="1"/>
    <col min="16137" max="16137" width="11.140625" style="19" customWidth="1"/>
    <col min="16138" max="16138" width="7.85546875" style="19" customWidth="1"/>
    <col min="16139" max="16139" width="12.140625" style="19" customWidth="1"/>
    <col min="16140" max="16140" width="7.85546875" style="19" customWidth="1"/>
    <col min="16141" max="16141" width="11.42578125" style="19" customWidth="1"/>
    <col min="16142" max="16142" width="7.85546875" style="19" customWidth="1"/>
    <col min="16143" max="16143" width="12.42578125" style="19" customWidth="1"/>
    <col min="16144" max="16144" width="9.28515625" style="19" customWidth="1"/>
    <col min="16145" max="16384" width="11.42578125" style="19"/>
  </cols>
  <sheetData>
    <row r="1" spans="2:22" ht="23.25">
      <c r="B1" s="2201">
        <v>18</v>
      </c>
    </row>
    <row r="8" spans="2:22" ht="15" customHeight="1"/>
    <row r="9" spans="2:22" ht="26.25" customHeight="1">
      <c r="B9" s="2644" t="s">
        <v>1324</v>
      </c>
      <c r="C9" s="2644"/>
      <c r="D9" s="2644"/>
      <c r="E9" s="2644"/>
      <c r="F9" s="2644"/>
      <c r="G9" s="2644"/>
      <c r="H9" s="2644"/>
      <c r="I9" s="2644"/>
      <c r="J9" s="2644"/>
      <c r="K9" s="2644"/>
      <c r="L9" s="2644"/>
      <c r="M9" s="2644"/>
      <c r="N9" s="2644"/>
      <c r="O9" s="2644"/>
    </row>
    <row r="10" spans="2:22" ht="12.75" customHeight="1">
      <c r="C10" s="312"/>
      <c r="D10" s="312"/>
      <c r="E10" s="312"/>
      <c r="F10" s="312"/>
      <c r="G10" s="312"/>
      <c r="H10" s="312"/>
      <c r="I10" s="312"/>
      <c r="J10" s="313"/>
    </row>
    <row r="11" spans="2:22" ht="12" customHeight="1" thickBot="1">
      <c r="C11" s="312"/>
      <c r="D11" s="312"/>
      <c r="E11" s="312"/>
      <c r="F11" s="312"/>
      <c r="G11" s="312"/>
      <c r="H11" s="312"/>
      <c r="I11" s="312"/>
      <c r="J11" s="313"/>
    </row>
    <row r="12" spans="2:22" ht="22.5" customHeight="1" thickBot="1">
      <c r="B12" s="1876" t="s">
        <v>180</v>
      </c>
      <c r="C12" s="314">
        <v>2005</v>
      </c>
      <c r="D12" s="2637">
        <v>2007</v>
      </c>
      <c r="E12" s="2638"/>
      <c r="F12" s="2637">
        <v>2008</v>
      </c>
      <c r="G12" s="2638"/>
      <c r="H12" s="2637">
        <v>2009</v>
      </c>
      <c r="I12" s="2638"/>
      <c r="J12" s="2637">
        <v>2010</v>
      </c>
      <c r="K12" s="2638"/>
      <c r="L12" s="2637">
        <v>2011</v>
      </c>
      <c r="M12" s="2638"/>
      <c r="N12" s="2637">
        <v>2012</v>
      </c>
      <c r="O12" s="2638"/>
      <c r="P12" s="2637">
        <v>2013</v>
      </c>
      <c r="Q12" s="2638"/>
      <c r="R12" s="2637">
        <v>2014</v>
      </c>
      <c r="S12" s="2638"/>
    </row>
    <row r="13" spans="2:22" ht="18" customHeight="1" thickBot="1">
      <c r="B13" s="1875" t="s">
        <v>225</v>
      </c>
      <c r="C13" s="315" t="s">
        <v>373</v>
      </c>
      <c r="D13" s="316" t="s">
        <v>373</v>
      </c>
      <c r="E13" s="317" t="s">
        <v>500</v>
      </c>
      <c r="F13" s="316" t="s">
        <v>373</v>
      </c>
      <c r="G13" s="317" t="s">
        <v>500</v>
      </c>
      <c r="H13" s="316" t="s">
        <v>373</v>
      </c>
      <c r="I13" s="317" t="s">
        <v>500</v>
      </c>
      <c r="J13" s="316" t="s">
        <v>373</v>
      </c>
      <c r="K13" s="317" t="s">
        <v>500</v>
      </c>
      <c r="L13" s="316" t="s">
        <v>373</v>
      </c>
      <c r="M13" s="317" t="s">
        <v>500</v>
      </c>
      <c r="N13" s="316" t="s">
        <v>373</v>
      </c>
      <c r="O13" s="317" t="s">
        <v>500</v>
      </c>
      <c r="P13" s="316" t="s">
        <v>373</v>
      </c>
      <c r="Q13" s="317" t="s">
        <v>500</v>
      </c>
      <c r="R13" s="316" t="s">
        <v>373</v>
      </c>
      <c r="S13" s="317" t="s">
        <v>500</v>
      </c>
    </row>
    <row r="14" spans="2:22" ht="18" customHeight="1">
      <c r="B14" s="2011" t="s">
        <v>501</v>
      </c>
      <c r="C14" s="318" t="s">
        <v>502</v>
      </c>
      <c r="D14" s="1863" t="s">
        <v>503</v>
      </c>
      <c r="E14" s="1862" t="s">
        <v>504</v>
      </c>
      <c r="F14" s="1863" t="s">
        <v>505</v>
      </c>
      <c r="G14" s="1862" t="s">
        <v>506</v>
      </c>
      <c r="H14" s="1864">
        <v>26082</v>
      </c>
      <c r="I14" s="1865" t="s">
        <v>256</v>
      </c>
      <c r="J14" s="1864">
        <v>28137</v>
      </c>
      <c r="K14" s="1865" t="s">
        <v>507</v>
      </c>
      <c r="L14" s="1864">
        <v>37176</v>
      </c>
      <c r="M14" s="1865" t="s">
        <v>508</v>
      </c>
      <c r="N14" s="1864">
        <v>31912</v>
      </c>
      <c r="O14" s="1865" t="s">
        <v>509</v>
      </c>
      <c r="P14" s="1864">
        <v>28693</v>
      </c>
      <c r="Q14" s="1865" t="s">
        <v>1274</v>
      </c>
      <c r="R14" s="1864">
        <v>28791</v>
      </c>
      <c r="S14" s="1865" t="s">
        <v>862</v>
      </c>
      <c r="U14" s="414"/>
      <c r="V14" s="414"/>
    </row>
    <row r="15" spans="2:22" ht="18" customHeight="1">
      <c r="B15" s="2012" t="s">
        <v>510</v>
      </c>
      <c r="C15" s="319" t="s">
        <v>511</v>
      </c>
      <c r="D15" s="1867" t="s">
        <v>512</v>
      </c>
      <c r="E15" s="1866" t="s">
        <v>513</v>
      </c>
      <c r="F15" s="1867" t="s">
        <v>514</v>
      </c>
      <c r="G15" s="1866" t="s">
        <v>515</v>
      </c>
      <c r="H15" s="1868">
        <v>4802</v>
      </c>
      <c r="I15" s="1869" t="s">
        <v>516</v>
      </c>
      <c r="J15" s="1868">
        <v>4644</v>
      </c>
      <c r="K15" s="1869" t="s">
        <v>517</v>
      </c>
      <c r="L15" s="1868">
        <v>4551</v>
      </c>
      <c r="M15" s="1870">
        <v>-2</v>
      </c>
      <c r="N15" s="1868">
        <v>4632</v>
      </c>
      <c r="O15" s="1869" t="s">
        <v>518</v>
      </c>
      <c r="P15" s="1868">
        <v>4588</v>
      </c>
      <c r="Q15" s="1869" t="s">
        <v>722</v>
      </c>
      <c r="R15" s="1868">
        <v>4907</v>
      </c>
      <c r="S15" s="1869" t="s">
        <v>295</v>
      </c>
      <c r="U15" s="414"/>
      <c r="V15" s="1980"/>
    </row>
    <row r="16" spans="2:22" ht="18" customHeight="1">
      <c r="B16" s="2012" t="s">
        <v>519</v>
      </c>
      <c r="C16" s="319" t="s">
        <v>520</v>
      </c>
      <c r="D16" s="1867" t="s">
        <v>521</v>
      </c>
      <c r="E16" s="1866" t="s">
        <v>522</v>
      </c>
      <c r="F16" s="1867" t="s">
        <v>523</v>
      </c>
      <c r="G16" s="1866" t="s">
        <v>524</v>
      </c>
      <c r="H16" s="1868">
        <v>2412</v>
      </c>
      <c r="I16" s="1869" t="s">
        <v>525</v>
      </c>
      <c r="J16" s="1868">
        <v>3240</v>
      </c>
      <c r="K16" s="1869" t="s">
        <v>328</v>
      </c>
      <c r="L16" s="1868">
        <v>3560</v>
      </c>
      <c r="M16" s="1869" t="s">
        <v>526</v>
      </c>
      <c r="N16" s="1868">
        <v>3620</v>
      </c>
      <c r="O16" s="1869" t="s">
        <v>518</v>
      </c>
      <c r="P16" s="1868">
        <v>3622</v>
      </c>
      <c r="Q16" s="1869" t="s">
        <v>857</v>
      </c>
      <c r="R16" s="1868">
        <v>1065</v>
      </c>
      <c r="S16" s="1869" t="s">
        <v>1384</v>
      </c>
      <c r="U16" s="414"/>
    </row>
    <row r="17" spans="2:22" ht="18" customHeight="1">
      <c r="B17" s="2012" t="s">
        <v>527</v>
      </c>
      <c r="C17" s="319" t="s">
        <v>528</v>
      </c>
      <c r="D17" s="1867" t="s">
        <v>529</v>
      </c>
      <c r="E17" s="1866" t="s">
        <v>530</v>
      </c>
      <c r="F17" s="1867" t="s">
        <v>531</v>
      </c>
      <c r="G17" s="1866" t="s">
        <v>532</v>
      </c>
      <c r="H17" s="1868">
        <v>305</v>
      </c>
      <c r="I17" s="1869" t="s">
        <v>518</v>
      </c>
      <c r="J17" s="1868">
        <v>301</v>
      </c>
      <c r="K17" s="1869" t="s">
        <v>533</v>
      </c>
      <c r="L17" s="1868">
        <v>786</v>
      </c>
      <c r="M17" s="1869" t="s">
        <v>534</v>
      </c>
      <c r="N17" s="1868">
        <v>786</v>
      </c>
      <c r="O17" s="1869" t="s">
        <v>212</v>
      </c>
      <c r="P17" s="1868">
        <v>786</v>
      </c>
      <c r="Q17" s="1869" t="s">
        <v>212</v>
      </c>
      <c r="R17" s="1868">
        <v>793</v>
      </c>
      <c r="S17" s="1869" t="s">
        <v>687</v>
      </c>
      <c r="U17" s="414"/>
      <c r="V17" s="415"/>
    </row>
    <row r="18" spans="2:22" ht="18" customHeight="1">
      <c r="B18" s="2012" t="s">
        <v>535</v>
      </c>
      <c r="C18" s="319" t="s">
        <v>536</v>
      </c>
      <c r="D18" s="1867" t="s">
        <v>538</v>
      </c>
      <c r="E18" s="1866" t="s">
        <v>539</v>
      </c>
      <c r="F18" s="1867" t="s">
        <v>540</v>
      </c>
      <c r="G18" s="1866" t="s">
        <v>541</v>
      </c>
      <c r="H18" s="1868">
        <v>33</v>
      </c>
      <c r="I18" s="1869" t="s">
        <v>542</v>
      </c>
      <c r="J18" s="1868">
        <v>51</v>
      </c>
      <c r="K18" s="1869" t="s">
        <v>543</v>
      </c>
      <c r="L18" s="1868">
        <v>228</v>
      </c>
      <c r="M18" s="1870" t="s">
        <v>544</v>
      </c>
      <c r="N18" s="1868">
        <v>260</v>
      </c>
      <c r="O18" s="1869" t="s">
        <v>313</v>
      </c>
      <c r="P18" s="1868">
        <v>301</v>
      </c>
      <c r="Q18" s="1869" t="s">
        <v>1275</v>
      </c>
      <c r="R18" s="1868">
        <v>380</v>
      </c>
      <c r="S18" s="1869" t="s">
        <v>1385</v>
      </c>
      <c r="U18" s="414"/>
    </row>
    <row r="19" spans="2:22" ht="18" customHeight="1">
      <c r="B19" s="2012" t="s">
        <v>545</v>
      </c>
      <c r="C19" s="319" t="s">
        <v>546</v>
      </c>
      <c r="D19" s="1867" t="s">
        <v>547</v>
      </c>
      <c r="E19" s="1866" t="s">
        <v>548</v>
      </c>
      <c r="F19" s="1867" t="s">
        <v>549</v>
      </c>
      <c r="G19" s="1866" t="s">
        <v>550</v>
      </c>
      <c r="H19" s="1868">
        <v>927</v>
      </c>
      <c r="I19" s="1869" t="s">
        <v>551</v>
      </c>
      <c r="J19" s="1868">
        <v>996</v>
      </c>
      <c r="K19" s="1869" t="s">
        <v>552</v>
      </c>
      <c r="L19" s="1868">
        <v>971</v>
      </c>
      <c r="M19" s="1869" t="s">
        <v>553</v>
      </c>
      <c r="N19" s="1868">
        <v>1311</v>
      </c>
      <c r="O19" s="1869" t="s">
        <v>554</v>
      </c>
      <c r="P19" s="1868">
        <v>828</v>
      </c>
      <c r="Q19" s="1869" t="s">
        <v>1276</v>
      </c>
      <c r="R19" s="1868">
        <f>532+795</f>
        <v>1327</v>
      </c>
      <c r="S19" s="1869" t="s">
        <v>1386</v>
      </c>
      <c r="U19" s="414"/>
    </row>
    <row r="20" spans="2:22" ht="18" customHeight="1">
      <c r="B20" s="2012" t="s">
        <v>555</v>
      </c>
      <c r="C20" s="319" t="s">
        <v>556</v>
      </c>
      <c r="D20" s="1867" t="s">
        <v>558</v>
      </c>
      <c r="E20" s="1866" t="s">
        <v>559</v>
      </c>
      <c r="F20" s="1867" t="s">
        <v>560</v>
      </c>
      <c r="G20" s="1866" t="s">
        <v>561</v>
      </c>
      <c r="H20" s="1868">
        <v>200</v>
      </c>
      <c r="I20" s="1869" t="s">
        <v>562</v>
      </c>
      <c r="J20" s="1868">
        <v>335</v>
      </c>
      <c r="K20" s="1869" t="s">
        <v>563</v>
      </c>
      <c r="L20" s="1868">
        <v>187</v>
      </c>
      <c r="M20" s="1869" t="s">
        <v>564</v>
      </c>
      <c r="N20" s="1868">
        <v>294</v>
      </c>
      <c r="O20" s="1869" t="s">
        <v>565</v>
      </c>
      <c r="P20" s="1868">
        <v>295</v>
      </c>
      <c r="Q20" s="1869" t="s">
        <v>862</v>
      </c>
      <c r="R20" s="1868">
        <v>378</v>
      </c>
      <c r="S20" s="1869" t="s">
        <v>1387</v>
      </c>
      <c r="U20" s="414"/>
    </row>
    <row r="21" spans="2:22" ht="18" customHeight="1">
      <c r="B21" s="2012" t="s">
        <v>566</v>
      </c>
      <c r="C21" s="319" t="s">
        <v>567</v>
      </c>
      <c r="D21" s="1867" t="s">
        <v>568</v>
      </c>
      <c r="E21" s="1866" t="s">
        <v>569</v>
      </c>
      <c r="F21" s="1867" t="s">
        <v>570</v>
      </c>
      <c r="G21" s="1866" t="s">
        <v>571</v>
      </c>
      <c r="H21" s="1868">
        <v>112</v>
      </c>
      <c r="I21" s="1869" t="s">
        <v>572</v>
      </c>
      <c r="J21" s="1868">
        <v>60</v>
      </c>
      <c r="K21" s="1869" t="s">
        <v>573</v>
      </c>
      <c r="L21" s="1868">
        <v>50</v>
      </c>
      <c r="M21" s="1869" t="s">
        <v>574</v>
      </c>
      <c r="N21" s="1868" t="s">
        <v>575</v>
      </c>
      <c r="O21" s="1869" t="s">
        <v>212</v>
      </c>
      <c r="P21" s="1868">
        <v>502</v>
      </c>
      <c r="Q21" s="1869" t="s">
        <v>863</v>
      </c>
      <c r="R21" s="1868"/>
      <c r="S21" s="1869"/>
      <c r="U21" s="414"/>
    </row>
    <row r="22" spans="2:22" ht="18" customHeight="1">
      <c r="B22" s="2012" t="s">
        <v>576</v>
      </c>
      <c r="C22" s="319" t="s">
        <v>577</v>
      </c>
      <c r="D22" s="1867" t="s">
        <v>578</v>
      </c>
      <c r="E22" s="1866" t="s">
        <v>579</v>
      </c>
      <c r="F22" s="1867" t="s">
        <v>580</v>
      </c>
      <c r="G22" s="1866" t="s">
        <v>581</v>
      </c>
      <c r="H22" s="1868">
        <v>3260</v>
      </c>
      <c r="I22" s="1869" t="s">
        <v>280</v>
      </c>
      <c r="J22" s="1868">
        <v>3625</v>
      </c>
      <c r="K22" s="1869" t="s">
        <v>582</v>
      </c>
      <c r="L22" s="1868">
        <v>5238</v>
      </c>
      <c r="M22" s="1869" t="s">
        <v>583</v>
      </c>
      <c r="N22" s="1868">
        <v>4308</v>
      </c>
      <c r="O22" s="1869" t="s">
        <v>584</v>
      </c>
      <c r="P22" s="1868">
        <v>4587</v>
      </c>
      <c r="Q22" s="1869" t="s">
        <v>269</v>
      </c>
      <c r="R22" s="1868">
        <v>5910</v>
      </c>
      <c r="S22" s="1869" t="s">
        <v>1388</v>
      </c>
      <c r="U22" s="414"/>
    </row>
    <row r="23" spans="2:22" ht="18" customHeight="1">
      <c r="B23" s="2012" t="s">
        <v>585</v>
      </c>
      <c r="C23" s="319" t="s">
        <v>586</v>
      </c>
      <c r="D23" s="1867" t="s">
        <v>587</v>
      </c>
      <c r="E23" s="1866" t="s">
        <v>588</v>
      </c>
      <c r="F23" s="1867" t="s">
        <v>589</v>
      </c>
      <c r="G23" s="1866" t="s">
        <v>590</v>
      </c>
      <c r="H23" s="1868">
        <v>1633</v>
      </c>
      <c r="I23" s="1869" t="s">
        <v>316</v>
      </c>
      <c r="J23" s="1868">
        <v>1291</v>
      </c>
      <c r="K23" s="1869" t="s">
        <v>591</v>
      </c>
      <c r="L23" s="1868">
        <v>1188</v>
      </c>
      <c r="M23" s="1869" t="s">
        <v>592</v>
      </c>
      <c r="N23" s="1868">
        <v>2002</v>
      </c>
      <c r="O23" s="1869" t="s">
        <v>593</v>
      </c>
      <c r="P23" s="1868">
        <v>2002</v>
      </c>
      <c r="Q23" s="1869" t="s">
        <v>212</v>
      </c>
      <c r="R23" s="1868"/>
      <c r="S23" s="1869"/>
      <c r="U23" s="414"/>
      <c r="V23" s="415"/>
    </row>
    <row r="24" spans="2:22" ht="18" customHeight="1" thickBot="1">
      <c r="B24" s="2013" t="s">
        <v>594</v>
      </c>
      <c r="C24" s="320" t="s">
        <v>595</v>
      </c>
      <c r="D24" s="1871" t="s">
        <v>596</v>
      </c>
      <c r="E24" s="1872" t="s">
        <v>597</v>
      </c>
      <c r="F24" s="1871" t="s">
        <v>598</v>
      </c>
      <c r="G24" s="1872" t="s">
        <v>599</v>
      </c>
      <c r="H24" s="1873">
        <v>3645</v>
      </c>
      <c r="I24" s="1874" t="s">
        <v>600</v>
      </c>
      <c r="J24" s="1873">
        <v>11889</v>
      </c>
      <c r="K24" s="1874" t="s">
        <v>601</v>
      </c>
      <c r="L24" s="1873">
        <v>20186</v>
      </c>
      <c r="M24" s="1874" t="s">
        <v>602</v>
      </c>
      <c r="N24" s="1873">
        <v>7857</v>
      </c>
      <c r="O24" s="1874" t="s">
        <v>603</v>
      </c>
      <c r="P24" s="1873">
        <v>7562</v>
      </c>
      <c r="Q24" s="1874" t="s">
        <v>657</v>
      </c>
      <c r="R24" s="1873">
        <v>7026</v>
      </c>
      <c r="S24" s="1874" t="s">
        <v>860</v>
      </c>
      <c r="U24" s="414"/>
      <c r="V24" s="415"/>
    </row>
    <row r="25" spans="2:22" ht="24" customHeight="1" thickBot="1">
      <c r="B25" s="2014" t="s">
        <v>248</v>
      </c>
      <c r="C25" s="321" t="s">
        <v>604</v>
      </c>
      <c r="D25" s="322" t="s">
        <v>1128</v>
      </c>
      <c r="E25" s="323" t="s">
        <v>212</v>
      </c>
      <c r="F25" s="322" t="s">
        <v>1129</v>
      </c>
      <c r="G25" s="323" t="s">
        <v>212</v>
      </c>
      <c r="H25" s="909">
        <f>SUM(H14:H24)</f>
        <v>43411</v>
      </c>
      <c r="I25" s="324" t="s">
        <v>212</v>
      </c>
      <c r="J25" s="909">
        <f>SUM(J14:J24)</f>
        <v>54569</v>
      </c>
      <c r="K25" s="324" t="s">
        <v>212</v>
      </c>
      <c r="L25" s="909">
        <f>SUM(L14:L24)</f>
        <v>74121</v>
      </c>
      <c r="M25" s="324" t="s">
        <v>212</v>
      </c>
      <c r="N25" s="909">
        <v>57032</v>
      </c>
      <c r="O25" s="324" t="s">
        <v>212</v>
      </c>
      <c r="P25" s="909">
        <f>SUM(P14:P24)</f>
        <v>53766</v>
      </c>
      <c r="Q25" s="324" t="s">
        <v>212</v>
      </c>
      <c r="R25" s="909">
        <f>SUM(R14:R24)</f>
        <v>50577</v>
      </c>
      <c r="S25" s="324"/>
      <c r="U25" s="414"/>
      <c r="V25" s="414"/>
    </row>
    <row r="26" spans="2:22" ht="24.75" customHeight="1" thickBot="1">
      <c r="B26" s="1877" t="s">
        <v>673</v>
      </c>
      <c r="C26" s="325" t="s">
        <v>212</v>
      </c>
      <c r="D26" s="2639" t="s">
        <v>605</v>
      </c>
      <c r="E26" s="2640"/>
      <c r="F26" s="2639" t="s">
        <v>606</v>
      </c>
      <c r="G26" s="2640"/>
      <c r="H26" s="2641">
        <v>-4.0999999999999996</v>
      </c>
      <c r="I26" s="2642"/>
      <c r="J26" s="2639" t="s">
        <v>607</v>
      </c>
      <c r="K26" s="2640"/>
      <c r="L26" s="2639" t="s">
        <v>608</v>
      </c>
      <c r="M26" s="2640"/>
      <c r="N26" s="2639" t="s">
        <v>1151</v>
      </c>
      <c r="O26" s="2640"/>
      <c r="P26" s="2639" t="s">
        <v>1277</v>
      </c>
      <c r="Q26" s="2640"/>
      <c r="R26" s="2639" t="s">
        <v>1389</v>
      </c>
      <c r="S26" s="2640"/>
      <c r="U26" s="1287"/>
      <c r="V26" s="415"/>
    </row>
    <row r="27" spans="2:22" ht="9" customHeight="1" thickTop="1">
      <c r="B27" s="1031"/>
      <c r="C27" s="1029"/>
      <c r="D27" s="1029"/>
      <c r="E27" s="1029"/>
      <c r="F27" s="1029"/>
      <c r="G27" s="1029"/>
      <c r="H27" s="1029"/>
      <c r="I27" s="1029"/>
      <c r="J27" s="1030"/>
      <c r="K27" s="1030"/>
      <c r="L27" s="1029"/>
      <c r="M27" s="1029"/>
      <c r="N27" s="1029"/>
      <c r="O27" s="1029"/>
      <c r="P27" s="1029"/>
      <c r="Q27" s="1029"/>
      <c r="R27" s="1029"/>
      <c r="S27" s="1029"/>
    </row>
    <row r="28" spans="2:22">
      <c r="B28" s="1032" t="s">
        <v>499</v>
      </c>
      <c r="C28" s="1028"/>
      <c r="D28" s="1028"/>
      <c r="E28" s="326"/>
      <c r="F28" s="327"/>
      <c r="G28" s="328"/>
      <c r="H28" s="329"/>
      <c r="I28" s="313"/>
      <c r="J28" s="313"/>
    </row>
    <row r="29" spans="2:22" ht="15">
      <c r="B29" s="2643" t="s">
        <v>1131</v>
      </c>
      <c r="C29" s="2606"/>
      <c r="D29" s="2606"/>
      <c r="E29" s="2606"/>
      <c r="F29" s="2606"/>
      <c r="G29" s="2606"/>
      <c r="H29" s="2606"/>
      <c r="I29" s="2606"/>
      <c r="J29" s="2606"/>
      <c r="K29" s="2606"/>
      <c r="P29" s="1647"/>
      <c r="Q29" s="46"/>
      <c r="S29" s="415"/>
    </row>
    <row r="30" spans="2:22">
      <c r="C30" s="313"/>
      <c r="D30" s="313"/>
      <c r="E30" s="313"/>
      <c r="F30" s="313"/>
      <c r="G30" s="313"/>
      <c r="H30" s="313"/>
      <c r="I30" s="313"/>
      <c r="J30" s="313"/>
      <c r="L30" s="415"/>
      <c r="Q30" s="415"/>
    </row>
    <row r="31" spans="2:22">
      <c r="C31" s="30"/>
      <c r="D31" s="30"/>
      <c r="E31" s="30"/>
      <c r="F31" s="330"/>
      <c r="G31" s="331" t="s">
        <v>609</v>
      </c>
      <c r="H31" s="2636"/>
      <c r="I31" s="2636"/>
      <c r="J31" s="30"/>
      <c r="Q31" s="414"/>
    </row>
    <row r="32" spans="2:22">
      <c r="O32" s="414"/>
    </row>
    <row r="33" spans="13:19">
      <c r="M33" s="415"/>
      <c r="Q33" s="415"/>
      <c r="S33" s="415"/>
    </row>
    <row r="34" spans="13:19">
      <c r="Q34" s="414"/>
    </row>
    <row r="35" spans="13:19">
      <c r="S35" s="414"/>
    </row>
  </sheetData>
  <mergeCells count="19">
    <mergeCell ref="B9:O9"/>
    <mergeCell ref="D12:E12"/>
    <mergeCell ref="F12:G12"/>
    <mergeCell ref="H12:I12"/>
    <mergeCell ref="J12:K12"/>
    <mergeCell ref="L12:M12"/>
    <mergeCell ref="N12:O12"/>
    <mergeCell ref="H31:I31"/>
    <mergeCell ref="R12:S12"/>
    <mergeCell ref="R26:S26"/>
    <mergeCell ref="P12:Q12"/>
    <mergeCell ref="D26:E26"/>
    <mergeCell ref="F26:G26"/>
    <mergeCell ref="H26:I26"/>
    <mergeCell ref="J26:K26"/>
    <mergeCell ref="L26:M26"/>
    <mergeCell ref="N26:O26"/>
    <mergeCell ref="P26:Q26"/>
    <mergeCell ref="B29:K29"/>
  </mergeCells>
  <printOptions horizontalCentered="1" verticalCentered="1"/>
  <pageMargins left="0.19685039370078741" right="0" top="0.17" bottom="2.48" header="0.17" footer="2.5099999999999998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IP98"/>
  <sheetViews>
    <sheetView zoomScale="80" zoomScaleNormal="80" zoomScalePageLayoutView="80" workbookViewId="0">
      <selection activeCell="O7" sqref="O7"/>
    </sheetView>
  </sheetViews>
  <sheetFormatPr baseColWidth="10" defaultColWidth="11.42578125" defaultRowHeight="12.75"/>
  <cols>
    <col min="1" max="1" width="26.28515625" style="19" customWidth="1"/>
    <col min="2" max="3" width="11.85546875" style="19" hidden="1" customWidth="1"/>
    <col min="4" max="4" width="0.140625" style="19" hidden="1" customWidth="1"/>
    <col min="5" max="5" width="11.85546875" style="19" customWidth="1"/>
    <col min="6" max="6" width="10.85546875" style="19" customWidth="1"/>
    <col min="7" max="7" width="12.42578125" style="19" customWidth="1"/>
    <col min="8" max="8" width="11.85546875" style="19" customWidth="1"/>
    <col min="9" max="9" width="11.28515625" style="19" customWidth="1"/>
    <col min="10" max="11" width="12.7109375" style="19" customWidth="1"/>
    <col min="12" max="12" width="11.28515625" style="19" customWidth="1"/>
    <col min="13" max="13" width="13.28515625" style="19" customWidth="1"/>
    <col min="14" max="14" width="11.7109375" style="19" customWidth="1"/>
    <col min="15" max="15" width="10.42578125" style="19" customWidth="1"/>
    <col min="16" max="16" width="13.28515625" style="19" customWidth="1"/>
    <col min="17" max="17" width="11.85546875" style="19" customWidth="1"/>
    <col min="18" max="18" width="11" style="19" customWidth="1"/>
    <col min="19" max="19" width="12.7109375" style="19" customWidth="1"/>
    <col min="20" max="254" width="11.42578125" style="19"/>
    <col min="255" max="255" width="29.140625" style="19" customWidth="1"/>
    <col min="256" max="256" width="15.140625" style="19" customWidth="1"/>
    <col min="257" max="257" width="13.42578125" style="19" customWidth="1"/>
    <col min="258" max="258" width="12.85546875" style="19" customWidth="1"/>
    <col min="259" max="259" width="14.42578125" style="19" customWidth="1"/>
    <col min="260" max="261" width="14" style="19" customWidth="1"/>
    <col min="262" max="262" width="13.42578125" style="19" customWidth="1"/>
    <col min="263" max="264" width="14" style="19" customWidth="1"/>
    <col min="265" max="266" width="13.85546875" style="19" customWidth="1"/>
    <col min="267" max="267" width="14" style="19" customWidth="1"/>
    <col min="268" max="268" width="14.42578125" style="19" customWidth="1"/>
    <col min="269" max="269" width="11.42578125" style="19" customWidth="1"/>
    <col min="270" max="270" width="14.28515625" style="19" customWidth="1"/>
    <col min="271" max="271" width="11.42578125" style="19"/>
    <col min="272" max="272" width="13" style="19" customWidth="1"/>
    <col min="273" max="273" width="13.28515625" style="19" customWidth="1"/>
    <col min="274" max="510" width="11.42578125" style="19"/>
    <col min="511" max="511" width="29.140625" style="19" customWidth="1"/>
    <col min="512" max="512" width="15.140625" style="19" customWidth="1"/>
    <col min="513" max="513" width="13.42578125" style="19" customWidth="1"/>
    <col min="514" max="514" width="12.85546875" style="19" customWidth="1"/>
    <col min="515" max="515" width="14.42578125" style="19" customWidth="1"/>
    <col min="516" max="517" width="14" style="19" customWidth="1"/>
    <col min="518" max="518" width="13.42578125" style="19" customWidth="1"/>
    <col min="519" max="520" width="14" style="19" customWidth="1"/>
    <col min="521" max="522" width="13.85546875" style="19" customWidth="1"/>
    <col min="523" max="523" width="14" style="19" customWidth="1"/>
    <col min="524" max="524" width="14.42578125" style="19" customWidth="1"/>
    <col min="525" max="525" width="11.42578125" style="19" customWidth="1"/>
    <col min="526" max="526" width="14.28515625" style="19" customWidth="1"/>
    <col min="527" max="527" width="11.42578125" style="19"/>
    <col min="528" max="528" width="13" style="19" customWidth="1"/>
    <col min="529" max="529" width="13.28515625" style="19" customWidth="1"/>
    <col min="530" max="766" width="11.42578125" style="19"/>
    <col min="767" max="767" width="29.140625" style="19" customWidth="1"/>
    <col min="768" max="768" width="15.140625" style="19" customWidth="1"/>
    <col min="769" max="769" width="13.42578125" style="19" customWidth="1"/>
    <col min="770" max="770" width="12.85546875" style="19" customWidth="1"/>
    <col min="771" max="771" width="14.42578125" style="19" customWidth="1"/>
    <col min="772" max="773" width="14" style="19" customWidth="1"/>
    <col min="774" max="774" width="13.42578125" style="19" customWidth="1"/>
    <col min="775" max="776" width="14" style="19" customWidth="1"/>
    <col min="777" max="778" width="13.85546875" style="19" customWidth="1"/>
    <col min="779" max="779" width="14" style="19" customWidth="1"/>
    <col min="780" max="780" width="14.42578125" style="19" customWidth="1"/>
    <col min="781" max="781" width="11.42578125" style="19" customWidth="1"/>
    <col min="782" max="782" width="14.28515625" style="19" customWidth="1"/>
    <col min="783" max="783" width="11.42578125" style="19"/>
    <col min="784" max="784" width="13" style="19" customWidth="1"/>
    <col min="785" max="785" width="13.28515625" style="19" customWidth="1"/>
    <col min="786" max="1022" width="11.42578125" style="19"/>
    <col min="1023" max="1023" width="29.140625" style="19" customWidth="1"/>
    <col min="1024" max="1024" width="15.140625" style="19" customWidth="1"/>
    <col min="1025" max="1025" width="13.42578125" style="19" customWidth="1"/>
    <col min="1026" max="1026" width="12.85546875" style="19" customWidth="1"/>
    <col min="1027" max="1027" width="14.42578125" style="19" customWidth="1"/>
    <col min="1028" max="1029" width="14" style="19" customWidth="1"/>
    <col min="1030" max="1030" width="13.42578125" style="19" customWidth="1"/>
    <col min="1031" max="1032" width="14" style="19" customWidth="1"/>
    <col min="1033" max="1034" width="13.85546875" style="19" customWidth="1"/>
    <col min="1035" max="1035" width="14" style="19" customWidth="1"/>
    <col min="1036" max="1036" width="14.42578125" style="19" customWidth="1"/>
    <col min="1037" max="1037" width="11.42578125" style="19" customWidth="1"/>
    <col min="1038" max="1038" width="14.28515625" style="19" customWidth="1"/>
    <col min="1039" max="1039" width="11.42578125" style="19"/>
    <col min="1040" max="1040" width="13" style="19" customWidth="1"/>
    <col min="1041" max="1041" width="13.28515625" style="19" customWidth="1"/>
    <col min="1042" max="1278" width="11.42578125" style="19"/>
    <col min="1279" max="1279" width="29.140625" style="19" customWidth="1"/>
    <col min="1280" max="1280" width="15.140625" style="19" customWidth="1"/>
    <col min="1281" max="1281" width="13.42578125" style="19" customWidth="1"/>
    <col min="1282" max="1282" width="12.85546875" style="19" customWidth="1"/>
    <col min="1283" max="1283" width="14.42578125" style="19" customWidth="1"/>
    <col min="1284" max="1285" width="14" style="19" customWidth="1"/>
    <col min="1286" max="1286" width="13.42578125" style="19" customWidth="1"/>
    <col min="1287" max="1288" width="14" style="19" customWidth="1"/>
    <col min="1289" max="1290" width="13.85546875" style="19" customWidth="1"/>
    <col min="1291" max="1291" width="14" style="19" customWidth="1"/>
    <col min="1292" max="1292" width="14.42578125" style="19" customWidth="1"/>
    <col min="1293" max="1293" width="11.42578125" style="19" customWidth="1"/>
    <col min="1294" max="1294" width="14.28515625" style="19" customWidth="1"/>
    <col min="1295" max="1295" width="11.42578125" style="19"/>
    <col min="1296" max="1296" width="13" style="19" customWidth="1"/>
    <col min="1297" max="1297" width="13.28515625" style="19" customWidth="1"/>
    <col min="1298" max="1534" width="11.42578125" style="19"/>
    <col min="1535" max="1535" width="29.140625" style="19" customWidth="1"/>
    <col min="1536" max="1536" width="15.140625" style="19" customWidth="1"/>
    <col min="1537" max="1537" width="13.42578125" style="19" customWidth="1"/>
    <col min="1538" max="1538" width="12.85546875" style="19" customWidth="1"/>
    <col min="1539" max="1539" width="14.42578125" style="19" customWidth="1"/>
    <col min="1540" max="1541" width="14" style="19" customWidth="1"/>
    <col min="1542" max="1542" width="13.42578125" style="19" customWidth="1"/>
    <col min="1543" max="1544" width="14" style="19" customWidth="1"/>
    <col min="1545" max="1546" width="13.85546875" style="19" customWidth="1"/>
    <col min="1547" max="1547" width="14" style="19" customWidth="1"/>
    <col min="1548" max="1548" width="14.42578125" style="19" customWidth="1"/>
    <col min="1549" max="1549" width="11.42578125" style="19" customWidth="1"/>
    <col min="1550" max="1550" width="14.28515625" style="19" customWidth="1"/>
    <col min="1551" max="1551" width="11.42578125" style="19"/>
    <col min="1552" max="1552" width="13" style="19" customWidth="1"/>
    <col min="1553" max="1553" width="13.28515625" style="19" customWidth="1"/>
    <col min="1554" max="1790" width="11.42578125" style="19"/>
    <col min="1791" max="1791" width="29.140625" style="19" customWidth="1"/>
    <col min="1792" max="1792" width="15.140625" style="19" customWidth="1"/>
    <col min="1793" max="1793" width="13.42578125" style="19" customWidth="1"/>
    <col min="1794" max="1794" width="12.85546875" style="19" customWidth="1"/>
    <col min="1795" max="1795" width="14.42578125" style="19" customWidth="1"/>
    <col min="1796" max="1797" width="14" style="19" customWidth="1"/>
    <col min="1798" max="1798" width="13.42578125" style="19" customWidth="1"/>
    <col min="1799" max="1800" width="14" style="19" customWidth="1"/>
    <col min="1801" max="1802" width="13.85546875" style="19" customWidth="1"/>
    <col min="1803" max="1803" width="14" style="19" customWidth="1"/>
    <col min="1804" max="1804" width="14.42578125" style="19" customWidth="1"/>
    <col min="1805" max="1805" width="11.42578125" style="19" customWidth="1"/>
    <col min="1806" max="1806" width="14.28515625" style="19" customWidth="1"/>
    <col min="1807" max="1807" width="11.42578125" style="19"/>
    <col min="1808" max="1808" width="13" style="19" customWidth="1"/>
    <col min="1809" max="1809" width="13.28515625" style="19" customWidth="1"/>
    <col min="1810" max="2046" width="11.42578125" style="19"/>
    <col min="2047" max="2047" width="29.140625" style="19" customWidth="1"/>
    <col min="2048" max="2048" width="15.140625" style="19" customWidth="1"/>
    <col min="2049" max="2049" width="13.42578125" style="19" customWidth="1"/>
    <col min="2050" max="2050" width="12.85546875" style="19" customWidth="1"/>
    <col min="2051" max="2051" width="14.42578125" style="19" customWidth="1"/>
    <col min="2052" max="2053" width="14" style="19" customWidth="1"/>
    <col min="2054" max="2054" width="13.42578125" style="19" customWidth="1"/>
    <col min="2055" max="2056" width="14" style="19" customWidth="1"/>
    <col min="2057" max="2058" width="13.85546875" style="19" customWidth="1"/>
    <col min="2059" max="2059" width="14" style="19" customWidth="1"/>
    <col min="2060" max="2060" width="14.42578125" style="19" customWidth="1"/>
    <col min="2061" max="2061" width="11.42578125" style="19" customWidth="1"/>
    <col min="2062" max="2062" width="14.28515625" style="19" customWidth="1"/>
    <col min="2063" max="2063" width="11.42578125" style="19"/>
    <col min="2064" max="2064" width="13" style="19" customWidth="1"/>
    <col min="2065" max="2065" width="13.28515625" style="19" customWidth="1"/>
    <col min="2066" max="2302" width="11.42578125" style="19"/>
    <col min="2303" max="2303" width="29.140625" style="19" customWidth="1"/>
    <col min="2304" max="2304" width="15.140625" style="19" customWidth="1"/>
    <col min="2305" max="2305" width="13.42578125" style="19" customWidth="1"/>
    <col min="2306" max="2306" width="12.85546875" style="19" customWidth="1"/>
    <col min="2307" max="2307" width="14.42578125" style="19" customWidth="1"/>
    <col min="2308" max="2309" width="14" style="19" customWidth="1"/>
    <col min="2310" max="2310" width="13.42578125" style="19" customWidth="1"/>
    <col min="2311" max="2312" width="14" style="19" customWidth="1"/>
    <col min="2313" max="2314" width="13.85546875" style="19" customWidth="1"/>
    <col min="2315" max="2315" width="14" style="19" customWidth="1"/>
    <col min="2316" max="2316" width="14.42578125" style="19" customWidth="1"/>
    <col min="2317" max="2317" width="11.42578125" style="19" customWidth="1"/>
    <col min="2318" max="2318" width="14.28515625" style="19" customWidth="1"/>
    <col min="2319" max="2319" width="11.42578125" style="19"/>
    <col min="2320" max="2320" width="13" style="19" customWidth="1"/>
    <col min="2321" max="2321" width="13.28515625" style="19" customWidth="1"/>
    <col min="2322" max="2558" width="11.42578125" style="19"/>
    <col min="2559" max="2559" width="29.140625" style="19" customWidth="1"/>
    <col min="2560" max="2560" width="15.140625" style="19" customWidth="1"/>
    <col min="2561" max="2561" width="13.42578125" style="19" customWidth="1"/>
    <col min="2562" max="2562" width="12.85546875" style="19" customWidth="1"/>
    <col min="2563" max="2563" width="14.42578125" style="19" customWidth="1"/>
    <col min="2564" max="2565" width="14" style="19" customWidth="1"/>
    <col min="2566" max="2566" width="13.42578125" style="19" customWidth="1"/>
    <col min="2567" max="2568" width="14" style="19" customWidth="1"/>
    <col min="2569" max="2570" width="13.85546875" style="19" customWidth="1"/>
    <col min="2571" max="2571" width="14" style="19" customWidth="1"/>
    <col min="2572" max="2572" width="14.42578125" style="19" customWidth="1"/>
    <col min="2573" max="2573" width="11.42578125" style="19" customWidth="1"/>
    <col min="2574" max="2574" width="14.28515625" style="19" customWidth="1"/>
    <col min="2575" max="2575" width="11.42578125" style="19"/>
    <col min="2576" max="2576" width="13" style="19" customWidth="1"/>
    <col min="2577" max="2577" width="13.28515625" style="19" customWidth="1"/>
    <col min="2578" max="2814" width="11.42578125" style="19"/>
    <col min="2815" max="2815" width="29.140625" style="19" customWidth="1"/>
    <col min="2816" max="2816" width="15.140625" style="19" customWidth="1"/>
    <col min="2817" max="2817" width="13.42578125" style="19" customWidth="1"/>
    <col min="2818" max="2818" width="12.85546875" style="19" customWidth="1"/>
    <col min="2819" max="2819" width="14.42578125" style="19" customWidth="1"/>
    <col min="2820" max="2821" width="14" style="19" customWidth="1"/>
    <col min="2822" max="2822" width="13.42578125" style="19" customWidth="1"/>
    <col min="2823" max="2824" width="14" style="19" customWidth="1"/>
    <col min="2825" max="2826" width="13.85546875" style="19" customWidth="1"/>
    <col min="2827" max="2827" width="14" style="19" customWidth="1"/>
    <col min="2828" max="2828" width="14.42578125" style="19" customWidth="1"/>
    <col min="2829" max="2829" width="11.42578125" style="19" customWidth="1"/>
    <col min="2830" max="2830" width="14.28515625" style="19" customWidth="1"/>
    <col min="2831" max="2831" width="11.42578125" style="19"/>
    <col min="2832" max="2832" width="13" style="19" customWidth="1"/>
    <col min="2833" max="2833" width="13.28515625" style="19" customWidth="1"/>
    <col min="2834" max="3070" width="11.42578125" style="19"/>
    <col min="3071" max="3071" width="29.140625" style="19" customWidth="1"/>
    <col min="3072" max="3072" width="15.140625" style="19" customWidth="1"/>
    <col min="3073" max="3073" width="13.42578125" style="19" customWidth="1"/>
    <col min="3074" max="3074" width="12.85546875" style="19" customWidth="1"/>
    <col min="3075" max="3075" width="14.42578125" style="19" customWidth="1"/>
    <col min="3076" max="3077" width="14" style="19" customWidth="1"/>
    <col min="3078" max="3078" width="13.42578125" style="19" customWidth="1"/>
    <col min="3079" max="3080" width="14" style="19" customWidth="1"/>
    <col min="3081" max="3082" width="13.85546875" style="19" customWidth="1"/>
    <col min="3083" max="3083" width="14" style="19" customWidth="1"/>
    <col min="3084" max="3084" width="14.42578125" style="19" customWidth="1"/>
    <col min="3085" max="3085" width="11.42578125" style="19" customWidth="1"/>
    <col min="3086" max="3086" width="14.28515625" style="19" customWidth="1"/>
    <col min="3087" max="3087" width="11.42578125" style="19"/>
    <col min="3088" max="3088" width="13" style="19" customWidth="1"/>
    <col min="3089" max="3089" width="13.28515625" style="19" customWidth="1"/>
    <col min="3090" max="3326" width="11.42578125" style="19"/>
    <col min="3327" max="3327" width="29.140625" style="19" customWidth="1"/>
    <col min="3328" max="3328" width="15.140625" style="19" customWidth="1"/>
    <col min="3329" max="3329" width="13.42578125" style="19" customWidth="1"/>
    <col min="3330" max="3330" width="12.85546875" style="19" customWidth="1"/>
    <col min="3331" max="3331" width="14.42578125" style="19" customWidth="1"/>
    <col min="3332" max="3333" width="14" style="19" customWidth="1"/>
    <col min="3334" max="3334" width="13.42578125" style="19" customWidth="1"/>
    <col min="3335" max="3336" width="14" style="19" customWidth="1"/>
    <col min="3337" max="3338" width="13.85546875" style="19" customWidth="1"/>
    <col min="3339" max="3339" width="14" style="19" customWidth="1"/>
    <col min="3340" max="3340" width="14.42578125" style="19" customWidth="1"/>
    <col min="3341" max="3341" width="11.42578125" style="19" customWidth="1"/>
    <col min="3342" max="3342" width="14.28515625" style="19" customWidth="1"/>
    <col min="3343" max="3343" width="11.42578125" style="19"/>
    <col min="3344" max="3344" width="13" style="19" customWidth="1"/>
    <col min="3345" max="3345" width="13.28515625" style="19" customWidth="1"/>
    <col min="3346" max="3582" width="11.42578125" style="19"/>
    <col min="3583" max="3583" width="29.140625" style="19" customWidth="1"/>
    <col min="3584" max="3584" width="15.140625" style="19" customWidth="1"/>
    <col min="3585" max="3585" width="13.42578125" style="19" customWidth="1"/>
    <col min="3586" max="3586" width="12.85546875" style="19" customWidth="1"/>
    <col min="3587" max="3587" width="14.42578125" style="19" customWidth="1"/>
    <col min="3588" max="3589" width="14" style="19" customWidth="1"/>
    <col min="3590" max="3590" width="13.42578125" style="19" customWidth="1"/>
    <col min="3591" max="3592" width="14" style="19" customWidth="1"/>
    <col min="3593" max="3594" width="13.85546875" style="19" customWidth="1"/>
    <col min="3595" max="3595" width="14" style="19" customWidth="1"/>
    <col min="3596" max="3596" width="14.42578125" style="19" customWidth="1"/>
    <col min="3597" max="3597" width="11.42578125" style="19" customWidth="1"/>
    <col min="3598" max="3598" width="14.28515625" style="19" customWidth="1"/>
    <col min="3599" max="3599" width="11.42578125" style="19"/>
    <col min="3600" max="3600" width="13" style="19" customWidth="1"/>
    <col min="3601" max="3601" width="13.28515625" style="19" customWidth="1"/>
    <col min="3602" max="3838" width="11.42578125" style="19"/>
    <col min="3839" max="3839" width="29.140625" style="19" customWidth="1"/>
    <col min="3840" max="3840" width="15.140625" style="19" customWidth="1"/>
    <col min="3841" max="3841" width="13.42578125" style="19" customWidth="1"/>
    <col min="3842" max="3842" width="12.85546875" style="19" customWidth="1"/>
    <col min="3843" max="3843" width="14.42578125" style="19" customWidth="1"/>
    <col min="3844" max="3845" width="14" style="19" customWidth="1"/>
    <col min="3846" max="3846" width="13.42578125" style="19" customWidth="1"/>
    <col min="3847" max="3848" width="14" style="19" customWidth="1"/>
    <col min="3849" max="3850" width="13.85546875" style="19" customWidth="1"/>
    <col min="3851" max="3851" width="14" style="19" customWidth="1"/>
    <col min="3852" max="3852" width="14.42578125" style="19" customWidth="1"/>
    <col min="3853" max="3853" width="11.42578125" style="19" customWidth="1"/>
    <col min="3854" max="3854" width="14.28515625" style="19" customWidth="1"/>
    <col min="3855" max="3855" width="11.42578125" style="19"/>
    <col min="3856" max="3856" width="13" style="19" customWidth="1"/>
    <col min="3857" max="3857" width="13.28515625" style="19" customWidth="1"/>
    <col min="3858" max="4094" width="11.42578125" style="19"/>
    <col min="4095" max="4095" width="29.140625" style="19" customWidth="1"/>
    <col min="4096" max="4096" width="15.140625" style="19" customWidth="1"/>
    <col min="4097" max="4097" width="13.42578125" style="19" customWidth="1"/>
    <col min="4098" max="4098" width="12.85546875" style="19" customWidth="1"/>
    <col min="4099" max="4099" width="14.42578125" style="19" customWidth="1"/>
    <col min="4100" max="4101" width="14" style="19" customWidth="1"/>
    <col min="4102" max="4102" width="13.42578125" style="19" customWidth="1"/>
    <col min="4103" max="4104" width="14" style="19" customWidth="1"/>
    <col min="4105" max="4106" width="13.85546875" style="19" customWidth="1"/>
    <col min="4107" max="4107" width="14" style="19" customWidth="1"/>
    <col min="4108" max="4108" width="14.42578125" style="19" customWidth="1"/>
    <col min="4109" max="4109" width="11.42578125" style="19" customWidth="1"/>
    <col min="4110" max="4110" width="14.28515625" style="19" customWidth="1"/>
    <col min="4111" max="4111" width="11.42578125" style="19"/>
    <col min="4112" max="4112" width="13" style="19" customWidth="1"/>
    <col min="4113" max="4113" width="13.28515625" style="19" customWidth="1"/>
    <col min="4114" max="4350" width="11.42578125" style="19"/>
    <col min="4351" max="4351" width="29.140625" style="19" customWidth="1"/>
    <col min="4352" max="4352" width="15.140625" style="19" customWidth="1"/>
    <col min="4353" max="4353" width="13.42578125" style="19" customWidth="1"/>
    <col min="4354" max="4354" width="12.85546875" style="19" customWidth="1"/>
    <col min="4355" max="4355" width="14.42578125" style="19" customWidth="1"/>
    <col min="4356" max="4357" width="14" style="19" customWidth="1"/>
    <col min="4358" max="4358" width="13.42578125" style="19" customWidth="1"/>
    <col min="4359" max="4360" width="14" style="19" customWidth="1"/>
    <col min="4361" max="4362" width="13.85546875" style="19" customWidth="1"/>
    <col min="4363" max="4363" width="14" style="19" customWidth="1"/>
    <col min="4364" max="4364" width="14.42578125" style="19" customWidth="1"/>
    <col min="4365" max="4365" width="11.42578125" style="19" customWidth="1"/>
    <col min="4366" max="4366" width="14.28515625" style="19" customWidth="1"/>
    <col min="4367" max="4367" width="11.42578125" style="19"/>
    <col min="4368" max="4368" width="13" style="19" customWidth="1"/>
    <col min="4369" max="4369" width="13.28515625" style="19" customWidth="1"/>
    <col min="4370" max="4606" width="11.42578125" style="19"/>
    <col min="4607" max="4607" width="29.140625" style="19" customWidth="1"/>
    <col min="4608" max="4608" width="15.140625" style="19" customWidth="1"/>
    <col min="4609" max="4609" width="13.42578125" style="19" customWidth="1"/>
    <col min="4610" max="4610" width="12.85546875" style="19" customWidth="1"/>
    <col min="4611" max="4611" width="14.42578125" style="19" customWidth="1"/>
    <col min="4612" max="4613" width="14" style="19" customWidth="1"/>
    <col min="4614" max="4614" width="13.42578125" style="19" customWidth="1"/>
    <col min="4615" max="4616" width="14" style="19" customWidth="1"/>
    <col min="4617" max="4618" width="13.85546875" style="19" customWidth="1"/>
    <col min="4619" max="4619" width="14" style="19" customWidth="1"/>
    <col min="4620" max="4620" width="14.42578125" style="19" customWidth="1"/>
    <col min="4621" max="4621" width="11.42578125" style="19" customWidth="1"/>
    <col min="4622" max="4622" width="14.28515625" style="19" customWidth="1"/>
    <col min="4623" max="4623" width="11.42578125" style="19"/>
    <col min="4624" max="4624" width="13" style="19" customWidth="1"/>
    <col min="4625" max="4625" width="13.28515625" style="19" customWidth="1"/>
    <col min="4626" max="4862" width="11.42578125" style="19"/>
    <col min="4863" max="4863" width="29.140625" style="19" customWidth="1"/>
    <col min="4864" max="4864" width="15.140625" style="19" customWidth="1"/>
    <col min="4865" max="4865" width="13.42578125" style="19" customWidth="1"/>
    <col min="4866" max="4866" width="12.85546875" style="19" customWidth="1"/>
    <col min="4867" max="4867" width="14.42578125" style="19" customWidth="1"/>
    <col min="4868" max="4869" width="14" style="19" customWidth="1"/>
    <col min="4870" max="4870" width="13.42578125" style="19" customWidth="1"/>
    <col min="4871" max="4872" width="14" style="19" customWidth="1"/>
    <col min="4873" max="4874" width="13.85546875" style="19" customWidth="1"/>
    <col min="4875" max="4875" width="14" style="19" customWidth="1"/>
    <col min="4876" max="4876" width="14.42578125" style="19" customWidth="1"/>
    <col min="4877" max="4877" width="11.42578125" style="19" customWidth="1"/>
    <col min="4878" max="4878" width="14.28515625" style="19" customWidth="1"/>
    <col min="4879" max="4879" width="11.42578125" style="19"/>
    <col min="4880" max="4880" width="13" style="19" customWidth="1"/>
    <col min="4881" max="4881" width="13.28515625" style="19" customWidth="1"/>
    <col min="4882" max="5118" width="11.42578125" style="19"/>
    <col min="5119" max="5119" width="29.140625" style="19" customWidth="1"/>
    <col min="5120" max="5120" width="15.140625" style="19" customWidth="1"/>
    <col min="5121" max="5121" width="13.42578125" style="19" customWidth="1"/>
    <col min="5122" max="5122" width="12.85546875" style="19" customWidth="1"/>
    <col min="5123" max="5123" width="14.42578125" style="19" customWidth="1"/>
    <col min="5124" max="5125" width="14" style="19" customWidth="1"/>
    <col min="5126" max="5126" width="13.42578125" style="19" customWidth="1"/>
    <col min="5127" max="5128" width="14" style="19" customWidth="1"/>
    <col min="5129" max="5130" width="13.85546875" style="19" customWidth="1"/>
    <col min="5131" max="5131" width="14" style="19" customWidth="1"/>
    <col min="5132" max="5132" width="14.42578125" style="19" customWidth="1"/>
    <col min="5133" max="5133" width="11.42578125" style="19" customWidth="1"/>
    <col min="5134" max="5134" width="14.28515625" style="19" customWidth="1"/>
    <col min="5135" max="5135" width="11.42578125" style="19"/>
    <col min="5136" max="5136" width="13" style="19" customWidth="1"/>
    <col min="5137" max="5137" width="13.28515625" style="19" customWidth="1"/>
    <col min="5138" max="5374" width="11.42578125" style="19"/>
    <col min="5375" max="5375" width="29.140625" style="19" customWidth="1"/>
    <col min="5376" max="5376" width="15.140625" style="19" customWidth="1"/>
    <col min="5377" max="5377" width="13.42578125" style="19" customWidth="1"/>
    <col min="5378" max="5378" width="12.85546875" style="19" customWidth="1"/>
    <col min="5379" max="5379" width="14.42578125" style="19" customWidth="1"/>
    <col min="5380" max="5381" width="14" style="19" customWidth="1"/>
    <col min="5382" max="5382" width="13.42578125" style="19" customWidth="1"/>
    <col min="5383" max="5384" width="14" style="19" customWidth="1"/>
    <col min="5385" max="5386" width="13.85546875" style="19" customWidth="1"/>
    <col min="5387" max="5387" width="14" style="19" customWidth="1"/>
    <col min="5388" max="5388" width="14.42578125" style="19" customWidth="1"/>
    <col min="5389" max="5389" width="11.42578125" style="19" customWidth="1"/>
    <col min="5390" max="5390" width="14.28515625" style="19" customWidth="1"/>
    <col min="5391" max="5391" width="11.42578125" style="19"/>
    <col min="5392" max="5392" width="13" style="19" customWidth="1"/>
    <col min="5393" max="5393" width="13.28515625" style="19" customWidth="1"/>
    <col min="5394" max="5630" width="11.42578125" style="19"/>
    <col min="5631" max="5631" width="29.140625" style="19" customWidth="1"/>
    <col min="5632" max="5632" width="15.140625" style="19" customWidth="1"/>
    <col min="5633" max="5633" width="13.42578125" style="19" customWidth="1"/>
    <col min="5634" max="5634" width="12.85546875" style="19" customWidth="1"/>
    <col min="5635" max="5635" width="14.42578125" style="19" customWidth="1"/>
    <col min="5636" max="5637" width="14" style="19" customWidth="1"/>
    <col min="5638" max="5638" width="13.42578125" style="19" customWidth="1"/>
    <col min="5639" max="5640" width="14" style="19" customWidth="1"/>
    <col min="5641" max="5642" width="13.85546875" style="19" customWidth="1"/>
    <col min="5643" max="5643" width="14" style="19" customWidth="1"/>
    <col min="5644" max="5644" width="14.42578125" style="19" customWidth="1"/>
    <col min="5645" max="5645" width="11.42578125" style="19" customWidth="1"/>
    <col min="5646" max="5646" width="14.28515625" style="19" customWidth="1"/>
    <col min="5647" max="5647" width="11.42578125" style="19"/>
    <col min="5648" max="5648" width="13" style="19" customWidth="1"/>
    <col min="5649" max="5649" width="13.28515625" style="19" customWidth="1"/>
    <col min="5650" max="5886" width="11.42578125" style="19"/>
    <col min="5887" max="5887" width="29.140625" style="19" customWidth="1"/>
    <col min="5888" max="5888" width="15.140625" style="19" customWidth="1"/>
    <col min="5889" max="5889" width="13.42578125" style="19" customWidth="1"/>
    <col min="5890" max="5890" width="12.85546875" style="19" customWidth="1"/>
    <col min="5891" max="5891" width="14.42578125" style="19" customWidth="1"/>
    <col min="5892" max="5893" width="14" style="19" customWidth="1"/>
    <col min="5894" max="5894" width="13.42578125" style="19" customWidth="1"/>
    <col min="5895" max="5896" width="14" style="19" customWidth="1"/>
    <col min="5897" max="5898" width="13.85546875" style="19" customWidth="1"/>
    <col min="5899" max="5899" width="14" style="19" customWidth="1"/>
    <col min="5900" max="5900" width="14.42578125" style="19" customWidth="1"/>
    <col min="5901" max="5901" width="11.42578125" style="19" customWidth="1"/>
    <col min="5902" max="5902" width="14.28515625" style="19" customWidth="1"/>
    <col min="5903" max="5903" width="11.42578125" style="19"/>
    <col min="5904" max="5904" width="13" style="19" customWidth="1"/>
    <col min="5905" max="5905" width="13.28515625" style="19" customWidth="1"/>
    <col min="5906" max="6142" width="11.42578125" style="19"/>
    <col min="6143" max="6143" width="29.140625" style="19" customWidth="1"/>
    <col min="6144" max="6144" width="15.140625" style="19" customWidth="1"/>
    <col min="6145" max="6145" width="13.42578125" style="19" customWidth="1"/>
    <col min="6146" max="6146" width="12.85546875" style="19" customWidth="1"/>
    <col min="6147" max="6147" width="14.42578125" style="19" customWidth="1"/>
    <col min="6148" max="6149" width="14" style="19" customWidth="1"/>
    <col min="6150" max="6150" width="13.42578125" style="19" customWidth="1"/>
    <col min="6151" max="6152" width="14" style="19" customWidth="1"/>
    <col min="6153" max="6154" width="13.85546875" style="19" customWidth="1"/>
    <col min="6155" max="6155" width="14" style="19" customWidth="1"/>
    <col min="6156" max="6156" width="14.42578125" style="19" customWidth="1"/>
    <col min="6157" max="6157" width="11.42578125" style="19" customWidth="1"/>
    <col min="6158" max="6158" width="14.28515625" style="19" customWidth="1"/>
    <col min="6159" max="6159" width="11.42578125" style="19"/>
    <col min="6160" max="6160" width="13" style="19" customWidth="1"/>
    <col min="6161" max="6161" width="13.28515625" style="19" customWidth="1"/>
    <col min="6162" max="6398" width="11.42578125" style="19"/>
    <col min="6399" max="6399" width="29.140625" style="19" customWidth="1"/>
    <col min="6400" max="6400" width="15.140625" style="19" customWidth="1"/>
    <col min="6401" max="6401" width="13.42578125" style="19" customWidth="1"/>
    <col min="6402" max="6402" width="12.85546875" style="19" customWidth="1"/>
    <col min="6403" max="6403" width="14.42578125" style="19" customWidth="1"/>
    <col min="6404" max="6405" width="14" style="19" customWidth="1"/>
    <col min="6406" max="6406" width="13.42578125" style="19" customWidth="1"/>
    <col min="6407" max="6408" width="14" style="19" customWidth="1"/>
    <col min="6409" max="6410" width="13.85546875" style="19" customWidth="1"/>
    <col min="6411" max="6411" width="14" style="19" customWidth="1"/>
    <col min="6412" max="6412" width="14.42578125" style="19" customWidth="1"/>
    <col min="6413" max="6413" width="11.42578125" style="19" customWidth="1"/>
    <col min="6414" max="6414" width="14.28515625" style="19" customWidth="1"/>
    <col min="6415" max="6415" width="11.42578125" style="19"/>
    <col min="6416" max="6416" width="13" style="19" customWidth="1"/>
    <col min="6417" max="6417" width="13.28515625" style="19" customWidth="1"/>
    <col min="6418" max="6654" width="11.42578125" style="19"/>
    <col min="6655" max="6655" width="29.140625" style="19" customWidth="1"/>
    <col min="6656" max="6656" width="15.140625" style="19" customWidth="1"/>
    <col min="6657" max="6657" width="13.42578125" style="19" customWidth="1"/>
    <col min="6658" max="6658" width="12.85546875" style="19" customWidth="1"/>
    <col min="6659" max="6659" width="14.42578125" style="19" customWidth="1"/>
    <col min="6660" max="6661" width="14" style="19" customWidth="1"/>
    <col min="6662" max="6662" width="13.42578125" style="19" customWidth="1"/>
    <col min="6663" max="6664" width="14" style="19" customWidth="1"/>
    <col min="6665" max="6666" width="13.85546875" style="19" customWidth="1"/>
    <col min="6667" max="6667" width="14" style="19" customWidth="1"/>
    <col min="6668" max="6668" width="14.42578125" style="19" customWidth="1"/>
    <col min="6669" max="6669" width="11.42578125" style="19" customWidth="1"/>
    <col min="6670" max="6670" width="14.28515625" style="19" customWidth="1"/>
    <col min="6671" max="6671" width="11.42578125" style="19"/>
    <col min="6672" max="6672" width="13" style="19" customWidth="1"/>
    <col min="6673" max="6673" width="13.28515625" style="19" customWidth="1"/>
    <col min="6674" max="6910" width="11.42578125" style="19"/>
    <col min="6911" max="6911" width="29.140625" style="19" customWidth="1"/>
    <col min="6912" max="6912" width="15.140625" style="19" customWidth="1"/>
    <col min="6913" max="6913" width="13.42578125" style="19" customWidth="1"/>
    <col min="6914" max="6914" width="12.85546875" style="19" customWidth="1"/>
    <col min="6915" max="6915" width="14.42578125" style="19" customWidth="1"/>
    <col min="6916" max="6917" width="14" style="19" customWidth="1"/>
    <col min="6918" max="6918" width="13.42578125" style="19" customWidth="1"/>
    <col min="6919" max="6920" width="14" style="19" customWidth="1"/>
    <col min="6921" max="6922" width="13.85546875" style="19" customWidth="1"/>
    <col min="6923" max="6923" width="14" style="19" customWidth="1"/>
    <col min="6924" max="6924" width="14.42578125" style="19" customWidth="1"/>
    <col min="6925" max="6925" width="11.42578125" style="19" customWidth="1"/>
    <col min="6926" max="6926" width="14.28515625" style="19" customWidth="1"/>
    <col min="6927" max="6927" width="11.42578125" style="19"/>
    <col min="6928" max="6928" width="13" style="19" customWidth="1"/>
    <col min="6929" max="6929" width="13.28515625" style="19" customWidth="1"/>
    <col min="6930" max="7166" width="11.42578125" style="19"/>
    <col min="7167" max="7167" width="29.140625" style="19" customWidth="1"/>
    <col min="7168" max="7168" width="15.140625" style="19" customWidth="1"/>
    <col min="7169" max="7169" width="13.42578125" style="19" customWidth="1"/>
    <col min="7170" max="7170" width="12.85546875" style="19" customWidth="1"/>
    <col min="7171" max="7171" width="14.42578125" style="19" customWidth="1"/>
    <col min="7172" max="7173" width="14" style="19" customWidth="1"/>
    <col min="7174" max="7174" width="13.42578125" style="19" customWidth="1"/>
    <col min="7175" max="7176" width="14" style="19" customWidth="1"/>
    <col min="7177" max="7178" width="13.85546875" style="19" customWidth="1"/>
    <col min="7179" max="7179" width="14" style="19" customWidth="1"/>
    <col min="7180" max="7180" width="14.42578125" style="19" customWidth="1"/>
    <col min="7181" max="7181" width="11.42578125" style="19" customWidth="1"/>
    <col min="7182" max="7182" width="14.28515625" style="19" customWidth="1"/>
    <col min="7183" max="7183" width="11.42578125" style="19"/>
    <col min="7184" max="7184" width="13" style="19" customWidth="1"/>
    <col min="7185" max="7185" width="13.28515625" style="19" customWidth="1"/>
    <col min="7186" max="7422" width="11.42578125" style="19"/>
    <col min="7423" max="7423" width="29.140625" style="19" customWidth="1"/>
    <col min="7424" max="7424" width="15.140625" style="19" customWidth="1"/>
    <col min="7425" max="7425" width="13.42578125" style="19" customWidth="1"/>
    <col min="7426" max="7426" width="12.85546875" style="19" customWidth="1"/>
    <col min="7427" max="7427" width="14.42578125" style="19" customWidth="1"/>
    <col min="7428" max="7429" width="14" style="19" customWidth="1"/>
    <col min="7430" max="7430" width="13.42578125" style="19" customWidth="1"/>
    <col min="7431" max="7432" width="14" style="19" customWidth="1"/>
    <col min="7433" max="7434" width="13.85546875" style="19" customWidth="1"/>
    <col min="7435" max="7435" width="14" style="19" customWidth="1"/>
    <col min="7436" max="7436" width="14.42578125" style="19" customWidth="1"/>
    <col min="7437" max="7437" width="11.42578125" style="19" customWidth="1"/>
    <col min="7438" max="7438" width="14.28515625" style="19" customWidth="1"/>
    <col min="7439" max="7439" width="11.42578125" style="19"/>
    <col min="7440" max="7440" width="13" style="19" customWidth="1"/>
    <col min="7441" max="7441" width="13.28515625" style="19" customWidth="1"/>
    <col min="7442" max="7678" width="11.42578125" style="19"/>
    <col min="7679" max="7679" width="29.140625" style="19" customWidth="1"/>
    <col min="7680" max="7680" width="15.140625" style="19" customWidth="1"/>
    <col min="7681" max="7681" width="13.42578125" style="19" customWidth="1"/>
    <col min="7682" max="7682" width="12.85546875" style="19" customWidth="1"/>
    <col min="7683" max="7683" width="14.42578125" style="19" customWidth="1"/>
    <col min="7684" max="7685" width="14" style="19" customWidth="1"/>
    <col min="7686" max="7686" width="13.42578125" style="19" customWidth="1"/>
    <col min="7687" max="7688" width="14" style="19" customWidth="1"/>
    <col min="7689" max="7690" width="13.85546875" style="19" customWidth="1"/>
    <col min="7691" max="7691" width="14" style="19" customWidth="1"/>
    <col min="7692" max="7692" width="14.42578125" style="19" customWidth="1"/>
    <col min="7693" max="7693" width="11.42578125" style="19" customWidth="1"/>
    <col min="7694" max="7694" width="14.28515625" style="19" customWidth="1"/>
    <col min="7695" max="7695" width="11.42578125" style="19"/>
    <col min="7696" max="7696" width="13" style="19" customWidth="1"/>
    <col min="7697" max="7697" width="13.28515625" style="19" customWidth="1"/>
    <col min="7698" max="7934" width="11.42578125" style="19"/>
    <col min="7935" max="7935" width="29.140625" style="19" customWidth="1"/>
    <col min="7936" max="7936" width="15.140625" style="19" customWidth="1"/>
    <col min="7937" max="7937" width="13.42578125" style="19" customWidth="1"/>
    <col min="7938" max="7938" width="12.85546875" style="19" customWidth="1"/>
    <col min="7939" max="7939" width="14.42578125" style="19" customWidth="1"/>
    <col min="7940" max="7941" width="14" style="19" customWidth="1"/>
    <col min="7942" max="7942" width="13.42578125" style="19" customWidth="1"/>
    <col min="7943" max="7944" width="14" style="19" customWidth="1"/>
    <col min="7945" max="7946" width="13.85546875" style="19" customWidth="1"/>
    <col min="7947" max="7947" width="14" style="19" customWidth="1"/>
    <col min="7948" max="7948" width="14.42578125" style="19" customWidth="1"/>
    <col min="7949" max="7949" width="11.42578125" style="19" customWidth="1"/>
    <col min="7950" max="7950" width="14.28515625" style="19" customWidth="1"/>
    <col min="7951" max="7951" width="11.42578125" style="19"/>
    <col min="7952" max="7952" width="13" style="19" customWidth="1"/>
    <col min="7953" max="7953" width="13.28515625" style="19" customWidth="1"/>
    <col min="7954" max="8190" width="11.42578125" style="19"/>
    <col min="8191" max="8191" width="29.140625" style="19" customWidth="1"/>
    <col min="8192" max="8192" width="15.140625" style="19" customWidth="1"/>
    <col min="8193" max="8193" width="13.42578125" style="19" customWidth="1"/>
    <col min="8194" max="8194" width="12.85546875" style="19" customWidth="1"/>
    <col min="8195" max="8195" width="14.42578125" style="19" customWidth="1"/>
    <col min="8196" max="8197" width="14" style="19" customWidth="1"/>
    <col min="8198" max="8198" width="13.42578125" style="19" customWidth="1"/>
    <col min="8199" max="8200" width="14" style="19" customWidth="1"/>
    <col min="8201" max="8202" width="13.85546875" style="19" customWidth="1"/>
    <col min="8203" max="8203" width="14" style="19" customWidth="1"/>
    <col min="8204" max="8204" width="14.42578125" style="19" customWidth="1"/>
    <col min="8205" max="8205" width="11.42578125" style="19" customWidth="1"/>
    <col min="8206" max="8206" width="14.28515625" style="19" customWidth="1"/>
    <col min="8207" max="8207" width="11.42578125" style="19"/>
    <col min="8208" max="8208" width="13" style="19" customWidth="1"/>
    <col min="8209" max="8209" width="13.28515625" style="19" customWidth="1"/>
    <col min="8210" max="8446" width="11.42578125" style="19"/>
    <col min="8447" max="8447" width="29.140625" style="19" customWidth="1"/>
    <col min="8448" max="8448" width="15.140625" style="19" customWidth="1"/>
    <col min="8449" max="8449" width="13.42578125" style="19" customWidth="1"/>
    <col min="8450" max="8450" width="12.85546875" style="19" customWidth="1"/>
    <col min="8451" max="8451" width="14.42578125" style="19" customWidth="1"/>
    <col min="8452" max="8453" width="14" style="19" customWidth="1"/>
    <col min="8454" max="8454" width="13.42578125" style="19" customWidth="1"/>
    <col min="8455" max="8456" width="14" style="19" customWidth="1"/>
    <col min="8457" max="8458" width="13.85546875" style="19" customWidth="1"/>
    <col min="8459" max="8459" width="14" style="19" customWidth="1"/>
    <col min="8460" max="8460" width="14.42578125" style="19" customWidth="1"/>
    <col min="8461" max="8461" width="11.42578125" style="19" customWidth="1"/>
    <col min="8462" max="8462" width="14.28515625" style="19" customWidth="1"/>
    <col min="8463" max="8463" width="11.42578125" style="19"/>
    <col min="8464" max="8464" width="13" style="19" customWidth="1"/>
    <col min="8465" max="8465" width="13.28515625" style="19" customWidth="1"/>
    <col min="8466" max="8702" width="11.42578125" style="19"/>
    <col min="8703" max="8703" width="29.140625" style="19" customWidth="1"/>
    <col min="8704" max="8704" width="15.140625" style="19" customWidth="1"/>
    <col min="8705" max="8705" width="13.42578125" style="19" customWidth="1"/>
    <col min="8706" max="8706" width="12.85546875" style="19" customWidth="1"/>
    <col min="8707" max="8707" width="14.42578125" style="19" customWidth="1"/>
    <col min="8708" max="8709" width="14" style="19" customWidth="1"/>
    <col min="8710" max="8710" width="13.42578125" style="19" customWidth="1"/>
    <col min="8711" max="8712" width="14" style="19" customWidth="1"/>
    <col min="8713" max="8714" width="13.85546875" style="19" customWidth="1"/>
    <col min="8715" max="8715" width="14" style="19" customWidth="1"/>
    <col min="8716" max="8716" width="14.42578125" style="19" customWidth="1"/>
    <col min="8717" max="8717" width="11.42578125" style="19" customWidth="1"/>
    <col min="8718" max="8718" width="14.28515625" style="19" customWidth="1"/>
    <col min="8719" max="8719" width="11.42578125" style="19"/>
    <col min="8720" max="8720" width="13" style="19" customWidth="1"/>
    <col min="8721" max="8721" width="13.28515625" style="19" customWidth="1"/>
    <col min="8722" max="8958" width="11.42578125" style="19"/>
    <col min="8959" max="8959" width="29.140625" style="19" customWidth="1"/>
    <col min="8960" max="8960" width="15.140625" style="19" customWidth="1"/>
    <col min="8961" max="8961" width="13.42578125" style="19" customWidth="1"/>
    <col min="8962" max="8962" width="12.85546875" style="19" customWidth="1"/>
    <col min="8963" max="8963" width="14.42578125" style="19" customWidth="1"/>
    <col min="8964" max="8965" width="14" style="19" customWidth="1"/>
    <col min="8966" max="8966" width="13.42578125" style="19" customWidth="1"/>
    <col min="8967" max="8968" width="14" style="19" customWidth="1"/>
    <col min="8969" max="8970" width="13.85546875" style="19" customWidth="1"/>
    <col min="8971" max="8971" width="14" style="19" customWidth="1"/>
    <col min="8972" max="8972" width="14.42578125" style="19" customWidth="1"/>
    <col min="8973" max="8973" width="11.42578125" style="19" customWidth="1"/>
    <col min="8974" max="8974" width="14.28515625" style="19" customWidth="1"/>
    <col min="8975" max="8975" width="11.42578125" style="19"/>
    <col min="8976" max="8976" width="13" style="19" customWidth="1"/>
    <col min="8977" max="8977" width="13.28515625" style="19" customWidth="1"/>
    <col min="8978" max="9214" width="11.42578125" style="19"/>
    <col min="9215" max="9215" width="29.140625" style="19" customWidth="1"/>
    <col min="9216" max="9216" width="15.140625" style="19" customWidth="1"/>
    <col min="9217" max="9217" width="13.42578125" style="19" customWidth="1"/>
    <col min="9218" max="9218" width="12.85546875" style="19" customWidth="1"/>
    <col min="9219" max="9219" width="14.42578125" style="19" customWidth="1"/>
    <col min="9220" max="9221" width="14" style="19" customWidth="1"/>
    <col min="9222" max="9222" width="13.42578125" style="19" customWidth="1"/>
    <col min="9223" max="9224" width="14" style="19" customWidth="1"/>
    <col min="9225" max="9226" width="13.85546875" style="19" customWidth="1"/>
    <col min="9227" max="9227" width="14" style="19" customWidth="1"/>
    <col min="9228" max="9228" width="14.42578125" style="19" customWidth="1"/>
    <col min="9229" max="9229" width="11.42578125" style="19" customWidth="1"/>
    <col min="9230" max="9230" width="14.28515625" style="19" customWidth="1"/>
    <col min="9231" max="9231" width="11.42578125" style="19"/>
    <col min="9232" max="9232" width="13" style="19" customWidth="1"/>
    <col min="9233" max="9233" width="13.28515625" style="19" customWidth="1"/>
    <col min="9234" max="9470" width="11.42578125" style="19"/>
    <col min="9471" max="9471" width="29.140625" style="19" customWidth="1"/>
    <col min="9472" max="9472" width="15.140625" style="19" customWidth="1"/>
    <col min="9473" max="9473" width="13.42578125" style="19" customWidth="1"/>
    <col min="9474" max="9474" width="12.85546875" style="19" customWidth="1"/>
    <col min="9475" max="9475" width="14.42578125" style="19" customWidth="1"/>
    <col min="9476" max="9477" width="14" style="19" customWidth="1"/>
    <col min="9478" max="9478" width="13.42578125" style="19" customWidth="1"/>
    <col min="9479" max="9480" width="14" style="19" customWidth="1"/>
    <col min="9481" max="9482" width="13.85546875" style="19" customWidth="1"/>
    <col min="9483" max="9483" width="14" style="19" customWidth="1"/>
    <col min="9484" max="9484" width="14.42578125" style="19" customWidth="1"/>
    <col min="9485" max="9485" width="11.42578125" style="19" customWidth="1"/>
    <col min="9486" max="9486" width="14.28515625" style="19" customWidth="1"/>
    <col min="9487" max="9487" width="11.42578125" style="19"/>
    <col min="9488" max="9488" width="13" style="19" customWidth="1"/>
    <col min="9489" max="9489" width="13.28515625" style="19" customWidth="1"/>
    <col min="9490" max="9726" width="11.42578125" style="19"/>
    <col min="9727" max="9727" width="29.140625" style="19" customWidth="1"/>
    <col min="9728" max="9728" width="15.140625" style="19" customWidth="1"/>
    <col min="9729" max="9729" width="13.42578125" style="19" customWidth="1"/>
    <col min="9730" max="9730" width="12.85546875" style="19" customWidth="1"/>
    <col min="9731" max="9731" width="14.42578125" style="19" customWidth="1"/>
    <col min="9732" max="9733" width="14" style="19" customWidth="1"/>
    <col min="9734" max="9734" width="13.42578125" style="19" customWidth="1"/>
    <col min="9735" max="9736" width="14" style="19" customWidth="1"/>
    <col min="9737" max="9738" width="13.85546875" style="19" customWidth="1"/>
    <col min="9739" max="9739" width="14" style="19" customWidth="1"/>
    <col min="9740" max="9740" width="14.42578125" style="19" customWidth="1"/>
    <col min="9741" max="9741" width="11.42578125" style="19" customWidth="1"/>
    <col min="9742" max="9742" width="14.28515625" style="19" customWidth="1"/>
    <col min="9743" max="9743" width="11.42578125" style="19"/>
    <col min="9744" max="9744" width="13" style="19" customWidth="1"/>
    <col min="9745" max="9745" width="13.28515625" style="19" customWidth="1"/>
    <col min="9746" max="9982" width="11.42578125" style="19"/>
    <col min="9983" max="9983" width="29.140625" style="19" customWidth="1"/>
    <col min="9984" max="9984" width="15.140625" style="19" customWidth="1"/>
    <col min="9985" max="9985" width="13.42578125" style="19" customWidth="1"/>
    <col min="9986" max="9986" width="12.85546875" style="19" customWidth="1"/>
    <col min="9987" max="9987" width="14.42578125" style="19" customWidth="1"/>
    <col min="9988" max="9989" width="14" style="19" customWidth="1"/>
    <col min="9990" max="9990" width="13.42578125" style="19" customWidth="1"/>
    <col min="9991" max="9992" width="14" style="19" customWidth="1"/>
    <col min="9993" max="9994" width="13.85546875" style="19" customWidth="1"/>
    <col min="9995" max="9995" width="14" style="19" customWidth="1"/>
    <col min="9996" max="9996" width="14.42578125" style="19" customWidth="1"/>
    <col min="9997" max="9997" width="11.42578125" style="19" customWidth="1"/>
    <col min="9998" max="9998" width="14.28515625" style="19" customWidth="1"/>
    <col min="9999" max="9999" width="11.42578125" style="19"/>
    <col min="10000" max="10000" width="13" style="19" customWidth="1"/>
    <col min="10001" max="10001" width="13.28515625" style="19" customWidth="1"/>
    <col min="10002" max="10238" width="11.42578125" style="19"/>
    <col min="10239" max="10239" width="29.140625" style="19" customWidth="1"/>
    <col min="10240" max="10240" width="15.140625" style="19" customWidth="1"/>
    <col min="10241" max="10241" width="13.42578125" style="19" customWidth="1"/>
    <col min="10242" max="10242" width="12.85546875" style="19" customWidth="1"/>
    <col min="10243" max="10243" width="14.42578125" style="19" customWidth="1"/>
    <col min="10244" max="10245" width="14" style="19" customWidth="1"/>
    <col min="10246" max="10246" width="13.42578125" style="19" customWidth="1"/>
    <col min="10247" max="10248" width="14" style="19" customWidth="1"/>
    <col min="10249" max="10250" width="13.85546875" style="19" customWidth="1"/>
    <col min="10251" max="10251" width="14" style="19" customWidth="1"/>
    <col min="10252" max="10252" width="14.42578125" style="19" customWidth="1"/>
    <col min="10253" max="10253" width="11.42578125" style="19" customWidth="1"/>
    <col min="10254" max="10254" width="14.28515625" style="19" customWidth="1"/>
    <col min="10255" max="10255" width="11.42578125" style="19"/>
    <col min="10256" max="10256" width="13" style="19" customWidth="1"/>
    <col min="10257" max="10257" width="13.28515625" style="19" customWidth="1"/>
    <col min="10258" max="10494" width="11.42578125" style="19"/>
    <col min="10495" max="10495" width="29.140625" style="19" customWidth="1"/>
    <col min="10496" max="10496" width="15.140625" style="19" customWidth="1"/>
    <col min="10497" max="10497" width="13.42578125" style="19" customWidth="1"/>
    <col min="10498" max="10498" width="12.85546875" style="19" customWidth="1"/>
    <col min="10499" max="10499" width="14.42578125" style="19" customWidth="1"/>
    <col min="10500" max="10501" width="14" style="19" customWidth="1"/>
    <col min="10502" max="10502" width="13.42578125" style="19" customWidth="1"/>
    <col min="10503" max="10504" width="14" style="19" customWidth="1"/>
    <col min="10505" max="10506" width="13.85546875" style="19" customWidth="1"/>
    <col min="10507" max="10507" width="14" style="19" customWidth="1"/>
    <col min="10508" max="10508" width="14.42578125" style="19" customWidth="1"/>
    <col min="10509" max="10509" width="11.42578125" style="19" customWidth="1"/>
    <col min="10510" max="10510" width="14.28515625" style="19" customWidth="1"/>
    <col min="10511" max="10511" width="11.42578125" style="19"/>
    <col min="10512" max="10512" width="13" style="19" customWidth="1"/>
    <col min="10513" max="10513" width="13.28515625" style="19" customWidth="1"/>
    <col min="10514" max="10750" width="11.42578125" style="19"/>
    <col min="10751" max="10751" width="29.140625" style="19" customWidth="1"/>
    <col min="10752" max="10752" width="15.140625" style="19" customWidth="1"/>
    <col min="10753" max="10753" width="13.42578125" style="19" customWidth="1"/>
    <col min="10754" max="10754" width="12.85546875" style="19" customWidth="1"/>
    <col min="10755" max="10755" width="14.42578125" style="19" customWidth="1"/>
    <col min="10756" max="10757" width="14" style="19" customWidth="1"/>
    <col min="10758" max="10758" width="13.42578125" style="19" customWidth="1"/>
    <col min="10759" max="10760" width="14" style="19" customWidth="1"/>
    <col min="10761" max="10762" width="13.85546875" style="19" customWidth="1"/>
    <col min="10763" max="10763" width="14" style="19" customWidth="1"/>
    <col min="10764" max="10764" width="14.42578125" style="19" customWidth="1"/>
    <col min="10765" max="10765" width="11.42578125" style="19" customWidth="1"/>
    <col min="10766" max="10766" width="14.28515625" style="19" customWidth="1"/>
    <col min="10767" max="10767" width="11.42578125" style="19"/>
    <col min="10768" max="10768" width="13" style="19" customWidth="1"/>
    <col min="10769" max="10769" width="13.28515625" style="19" customWidth="1"/>
    <col min="10770" max="11006" width="11.42578125" style="19"/>
    <col min="11007" max="11007" width="29.140625" style="19" customWidth="1"/>
    <col min="11008" max="11008" width="15.140625" style="19" customWidth="1"/>
    <col min="11009" max="11009" width="13.42578125" style="19" customWidth="1"/>
    <col min="11010" max="11010" width="12.85546875" style="19" customWidth="1"/>
    <col min="11011" max="11011" width="14.42578125" style="19" customWidth="1"/>
    <col min="11012" max="11013" width="14" style="19" customWidth="1"/>
    <col min="11014" max="11014" width="13.42578125" style="19" customWidth="1"/>
    <col min="11015" max="11016" width="14" style="19" customWidth="1"/>
    <col min="11017" max="11018" width="13.85546875" style="19" customWidth="1"/>
    <col min="11019" max="11019" width="14" style="19" customWidth="1"/>
    <col min="11020" max="11020" width="14.42578125" style="19" customWidth="1"/>
    <col min="11021" max="11021" width="11.42578125" style="19" customWidth="1"/>
    <col min="11022" max="11022" width="14.28515625" style="19" customWidth="1"/>
    <col min="11023" max="11023" width="11.42578125" style="19"/>
    <col min="11024" max="11024" width="13" style="19" customWidth="1"/>
    <col min="11025" max="11025" width="13.28515625" style="19" customWidth="1"/>
    <col min="11026" max="11262" width="11.42578125" style="19"/>
    <col min="11263" max="11263" width="29.140625" style="19" customWidth="1"/>
    <col min="11264" max="11264" width="15.140625" style="19" customWidth="1"/>
    <col min="11265" max="11265" width="13.42578125" style="19" customWidth="1"/>
    <col min="11266" max="11266" width="12.85546875" style="19" customWidth="1"/>
    <col min="11267" max="11267" width="14.42578125" style="19" customWidth="1"/>
    <col min="11268" max="11269" width="14" style="19" customWidth="1"/>
    <col min="11270" max="11270" width="13.42578125" style="19" customWidth="1"/>
    <col min="11271" max="11272" width="14" style="19" customWidth="1"/>
    <col min="11273" max="11274" width="13.85546875" style="19" customWidth="1"/>
    <col min="11275" max="11275" width="14" style="19" customWidth="1"/>
    <col min="11276" max="11276" width="14.42578125" style="19" customWidth="1"/>
    <col min="11277" max="11277" width="11.42578125" style="19" customWidth="1"/>
    <col min="11278" max="11278" width="14.28515625" style="19" customWidth="1"/>
    <col min="11279" max="11279" width="11.42578125" style="19"/>
    <col min="11280" max="11280" width="13" style="19" customWidth="1"/>
    <col min="11281" max="11281" width="13.28515625" style="19" customWidth="1"/>
    <col min="11282" max="11518" width="11.42578125" style="19"/>
    <col min="11519" max="11519" width="29.140625" style="19" customWidth="1"/>
    <col min="11520" max="11520" width="15.140625" style="19" customWidth="1"/>
    <col min="11521" max="11521" width="13.42578125" style="19" customWidth="1"/>
    <col min="11522" max="11522" width="12.85546875" style="19" customWidth="1"/>
    <col min="11523" max="11523" width="14.42578125" style="19" customWidth="1"/>
    <col min="11524" max="11525" width="14" style="19" customWidth="1"/>
    <col min="11526" max="11526" width="13.42578125" style="19" customWidth="1"/>
    <col min="11527" max="11528" width="14" style="19" customWidth="1"/>
    <col min="11529" max="11530" width="13.85546875" style="19" customWidth="1"/>
    <col min="11531" max="11531" width="14" style="19" customWidth="1"/>
    <col min="11532" max="11532" width="14.42578125" style="19" customWidth="1"/>
    <col min="11533" max="11533" width="11.42578125" style="19" customWidth="1"/>
    <col min="11534" max="11534" width="14.28515625" style="19" customWidth="1"/>
    <col min="11535" max="11535" width="11.42578125" style="19"/>
    <col min="11536" max="11536" width="13" style="19" customWidth="1"/>
    <col min="11537" max="11537" width="13.28515625" style="19" customWidth="1"/>
    <col min="11538" max="11774" width="11.42578125" style="19"/>
    <col min="11775" max="11775" width="29.140625" style="19" customWidth="1"/>
    <col min="11776" max="11776" width="15.140625" style="19" customWidth="1"/>
    <col min="11777" max="11777" width="13.42578125" style="19" customWidth="1"/>
    <col min="11778" max="11778" width="12.85546875" style="19" customWidth="1"/>
    <col min="11779" max="11779" width="14.42578125" style="19" customWidth="1"/>
    <col min="11780" max="11781" width="14" style="19" customWidth="1"/>
    <col min="11782" max="11782" width="13.42578125" style="19" customWidth="1"/>
    <col min="11783" max="11784" width="14" style="19" customWidth="1"/>
    <col min="11785" max="11786" width="13.85546875" style="19" customWidth="1"/>
    <col min="11787" max="11787" width="14" style="19" customWidth="1"/>
    <col min="11788" max="11788" width="14.42578125" style="19" customWidth="1"/>
    <col min="11789" max="11789" width="11.42578125" style="19" customWidth="1"/>
    <col min="11790" max="11790" width="14.28515625" style="19" customWidth="1"/>
    <col min="11791" max="11791" width="11.42578125" style="19"/>
    <col min="11792" max="11792" width="13" style="19" customWidth="1"/>
    <col min="11793" max="11793" width="13.28515625" style="19" customWidth="1"/>
    <col min="11794" max="12030" width="11.42578125" style="19"/>
    <col min="12031" max="12031" width="29.140625" style="19" customWidth="1"/>
    <col min="12032" max="12032" width="15.140625" style="19" customWidth="1"/>
    <col min="12033" max="12033" width="13.42578125" style="19" customWidth="1"/>
    <col min="12034" max="12034" width="12.85546875" style="19" customWidth="1"/>
    <col min="12035" max="12035" width="14.42578125" style="19" customWidth="1"/>
    <col min="12036" max="12037" width="14" style="19" customWidth="1"/>
    <col min="12038" max="12038" width="13.42578125" style="19" customWidth="1"/>
    <col min="12039" max="12040" width="14" style="19" customWidth="1"/>
    <col min="12041" max="12042" width="13.85546875" style="19" customWidth="1"/>
    <col min="12043" max="12043" width="14" style="19" customWidth="1"/>
    <col min="12044" max="12044" width="14.42578125" style="19" customWidth="1"/>
    <col min="12045" max="12045" width="11.42578125" style="19" customWidth="1"/>
    <col min="12046" max="12046" width="14.28515625" style="19" customWidth="1"/>
    <col min="12047" max="12047" width="11.42578125" style="19"/>
    <col min="12048" max="12048" width="13" style="19" customWidth="1"/>
    <col min="12049" max="12049" width="13.28515625" style="19" customWidth="1"/>
    <col min="12050" max="12286" width="11.42578125" style="19"/>
    <col min="12287" max="12287" width="29.140625" style="19" customWidth="1"/>
    <col min="12288" max="12288" width="15.140625" style="19" customWidth="1"/>
    <col min="12289" max="12289" width="13.42578125" style="19" customWidth="1"/>
    <col min="12290" max="12290" width="12.85546875" style="19" customWidth="1"/>
    <col min="12291" max="12291" width="14.42578125" style="19" customWidth="1"/>
    <col min="12292" max="12293" width="14" style="19" customWidth="1"/>
    <col min="12294" max="12294" width="13.42578125" style="19" customWidth="1"/>
    <col min="12295" max="12296" width="14" style="19" customWidth="1"/>
    <col min="12297" max="12298" width="13.85546875" style="19" customWidth="1"/>
    <col min="12299" max="12299" width="14" style="19" customWidth="1"/>
    <col min="12300" max="12300" width="14.42578125" style="19" customWidth="1"/>
    <col min="12301" max="12301" width="11.42578125" style="19" customWidth="1"/>
    <col min="12302" max="12302" width="14.28515625" style="19" customWidth="1"/>
    <col min="12303" max="12303" width="11.42578125" style="19"/>
    <col min="12304" max="12304" width="13" style="19" customWidth="1"/>
    <col min="12305" max="12305" width="13.28515625" style="19" customWidth="1"/>
    <col min="12306" max="12542" width="11.42578125" style="19"/>
    <col min="12543" max="12543" width="29.140625" style="19" customWidth="1"/>
    <col min="12544" max="12544" width="15.140625" style="19" customWidth="1"/>
    <col min="12545" max="12545" width="13.42578125" style="19" customWidth="1"/>
    <col min="12546" max="12546" width="12.85546875" style="19" customWidth="1"/>
    <col min="12547" max="12547" width="14.42578125" style="19" customWidth="1"/>
    <col min="12548" max="12549" width="14" style="19" customWidth="1"/>
    <col min="12550" max="12550" width="13.42578125" style="19" customWidth="1"/>
    <col min="12551" max="12552" width="14" style="19" customWidth="1"/>
    <col min="12553" max="12554" width="13.85546875" style="19" customWidth="1"/>
    <col min="12555" max="12555" width="14" style="19" customWidth="1"/>
    <col min="12556" max="12556" width="14.42578125" style="19" customWidth="1"/>
    <col min="12557" max="12557" width="11.42578125" style="19" customWidth="1"/>
    <col min="12558" max="12558" width="14.28515625" style="19" customWidth="1"/>
    <col min="12559" max="12559" width="11.42578125" style="19"/>
    <col min="12560" max="12560" width="13" style="19" customWidth="1"/>
    <col min="12561" max="12561" width="13.28515625" style="19" customWidth="1"/>
    <col min="12562" max="12798" width="11.42578125" style="19"/>
    <col min="12799" max="12799" width="29.140625" style="19" customWidth="1"/>
    <col min="12800" max="12800" width="15.140625" style="19" customWidth="1"/>
    <col min="12801" max="12801" width="13.42578125" style="19" customWidth="1"/>
    <col min="12802" max="12802" width="12.85546875" style="19" customWidth="1"/>
    <col min="12803" max="12803" width="14.42578125" style="19" customWidth="1"/>
    <col min="12804" max="12805" width="14" style="19" customWidth="1"/>
    <col min="12806" max="12806" width="13.42578125" style="19" customWidth="1"/>
    <col min="12807" max="12808" width="14" style="19" customWidth="1"/>
    <col min="12809" max="12810" width="13.85546875" style="19" customWidth="1"/>
    <col min="12811" max="12811" width="14" style="19" customWidth="1"/>
    <col min="12812" max="12812" width="14.42578125" style="19" customWidth="1"/>
    <col min="12813" max="12813" width="11.42578125" style="19" customWidth="1"/>
    <col min="12814" max="12814" width="14.28515625" style="19" customWidth="1"/>
    <col min="12815" max="12815" width="11.42578125" style="19"/>
    <col min="12816" max="12816" width="13" style="19" customWidth="1"/>
    <col min="12817" max="12817" width="13.28515625" style="19" customWidth="1"/>
    <col min="12818" max="13054" width="11.42578125" style="19"/>
    <col min="13055" max="13055" width="29.140625" style="19" customWidth="1"/>
    <col min="13056" max="13056" width="15.140625" style="19" customWidth="1"/>
    <col min="13057" max="13057" width="13.42578125" style="19" customWidth="1"/>
    <col min="13058" max="13058" width="12.85546875" style="19" customWidth="1"/>
    <col min="13059" max="13059" width="14.42578125" style="19" customWidth="1"/>
    <col min="13060" max="13061" width="14" style="19" customWidth="1"/>
    <col min="13062" max="13062" width="13.42578125" style="19" customWidth="1"/>
    <col min="13063" max="13064" width="14" style="19" customWidth="1"/>
    <col min="13065" max="13066" width="13.85546875" style="19" customWidth="1"/>
    <col min="13067" max="13067" width="14" style="19" customWidth="1"/>
    <col min="13068" max="13068" width="14.42578125" style="19" customWidth="1"/>
    <col min="13069" max="13069" width="11.42578125" style="19" customWidth="1"/>
    <col min="13070" max="13070" width="14.28515625" style="19" customWidth="1"/>
    <col min="13071" max="13071" width="11.42578125" style="19"/>
    <col min="13072" max="13072" width="13" style="19" customWidth="1"/>
    <col min="13073" max="13073" width="13.28515625" style="19" customWidth="1"/>
    <col min="13074" max="13310" width="11.42578125" style="19"/>
    <col min="13311" max="13311" width="29.140625" style="19" customWidth="1"/>
    <col min="13312" max="13312" width="15.140625" style="19" customWidth="1"/>
    <col min="13313" max="13313" width="13.42578125" style="19" customWidth="1"/>
    <col min="13314" max="13314" width="12.85546875" style="19" customWidth="1"/>
    <col min="13315" max="13315" width="14.42578125" style="19" customWidth="1"/>
    <col min="13316" max="13317" width="14" style="19" customWidth="1"/>
    <col min="13318" max="13318" width="13.42578125" style="19" customWidth="1"/>
    <col min="13319" max="13320" width="14" style="19" customWidth="1"/>
    <col min="13321" max="13322" width="13.85546875" style="19" customWidth="1"/>
    <col min="13323" max="13323" width="14" style="19" customWidth="1"/>
    <col min="13324" max="13324" width="14.42578125" style="19" customWidth="1"/>
    <col min="13325" max="13325" width="11.42578125" style="19" customWidth="1"/>
    <col min="13326" max="13326" width="14.28515625" style="19" customWidth="1"/>
    <col min="13327" max="13327" width="11.42578125" style="19"/>
    <col min="13328" max="13328" width="13" style="19" customWidth="1"/>
    <col min="13329" max="13329" width="13.28515625" style="19" customWidth="1"/>
    <col min="13330" max="13566" width="11.42578125" style="19"/>
    <col min="13567" max="13567" width="29.140625" style="19" customWidth="1"/>
    <col min="13568" max="13568" width="15.140625" style="19" customWidth="1"/>
    <col min="13569" max="13569" width="13.42578125" style="19" customWidth="1"/>
    <col min="13570" max="13570" width="12.85546875" style="19" customWidth="1"/>
    <col min="13571" max="13571" width="14.42578125" style="19" customWidth="1"/>
    <col min="13572" max="13573" width="14" style="19" customWidth="1"/>
    <col min="13574" max="13574" width="13.42578125" style="19" customWidth="1"/>
    <col min="13575" max="13576" width="14" style="19" customWidth="1"/>
    <col min="13577" max="13578" width="13.85546875" style="19" customWidth="1"/>
    <col min="13579" max="13579" width="14" style="19" customWidth="1"/>
    <col min="13580" max="13580" width="14.42578125" style="19" customWidth="1"/>
    <col min="13581" max="13581" width="11.42578125" style="19" customWidth="1"/>
    <col min="13582" max="13582" width="14.28515625" style="19" customWidth="1"/>
    <col min="13583" max="13583" width="11.42578125" style="19"/>
    <col min="13584" max="13584" width="13" style="19" customWidth="1"/>
    <col min="13585" max="13585" width="13.28515625" style="19" customWidth="1"/>
    <col min="13586" max="13822" width="11.42578125" style="19"/>
    <col min="13823" max="13823" width="29.140625" style="19" customWidth="1"/>
    <col min="13824" max="13824" width="15.140625" style="19" customWidth="1"/>
    <col min="13825" max="13825" width="13.42578125" style="19" customWidth="1"/>
    <col min="13826" max="13826" width="12.85546875" style="19" customWidth="1"/>
    <col min="13827" max="13827" width="14.42578125" style="19" customWidth="1"/>
    <col min="13828" max="13829" width="14" style="19" customWidth="1"/>
    <col min="13830" max="13830" width="13.42578125" style="19" customWidth="1"/>
    <col min="13831" max="13832" width="14" style="19" customWidth="1"/>
    <col min="13833" max="13834" width="13.85546875" style="19" customWidth="1"/>
    <col min="13835" max="13835" width="14" style="19" customWidth="1"/>
    <col min="13836" max="13836" width="14.42578125" style="19" customWidth="1"/>
    <col min="13837" max="13837" width="11.42578125" style="19" customWidth="1"/>
    <col min="13838" max="13838" width="14.28515625" style="19" customWidth="1"/>
    <col min="13839" max="13839" width="11.42578125" style="19"/>
    <col min="13840" max="13840" width="13" style="19" customWidth="1"/>
    <col min="13841" max="13841" width="13.28515625" style="19" customWidth="1"/>
    <col min="13842" max="14078" width="11.42578125" style="19"/>
    <col min="14079" max="14079" width="29.140625" style="19" customWidth="1"/>
    <col min="14080" max="14080" width="15.140625" style="19" customWidth="1"/>
    <col min="14081" max="14081" width="13.42578125" style="19" customWidth="1"/>
    <col min="14082" max="14082" width="12.85546875" style="19" customWidth="1"/>
    <col min="14083" max="14083" width="14.42578125" style="19" customWidth="1"/>
    <col min="14084" max="14085" width="14" style="19" customWidth="1"/>
    <col min="14086" max="14086" width="13.42578125" style="19" customWidth="1"/>
    <col min="14087" max="14088" width="14" style="19" customWidth="1"/>
    <col min="14089" max="14090" width="13.85546875" style="19" customWidth="1"/>
    <col min="14091" max="14091" width="14" style="19" customWidth="1"/>
    <col min="14092" max="14092" width="14.42578125" style="19" customWidth="1"/>
    <col min="14093" max="14093" width="11.42578125" style="19" customWidth="1"/>
    <col min="14094" max="14094" width="14.28515625" style="19" customWidth="1"/>
    <col min="14095" max="14095" width="11.42578125" style="19"/>
    <col min="14096" max="14096" width="13" style="19" customWidth="1"/>
    <col min="14097" max="14097" width="13.28515625" style="19" customWidth="1"/>
    <col min="14098" max="14334" width="11.42578125" style="19"/>
    <col min="14335" max="14335" width="29.140625" style="19" customWidth="1"/>
    <col min="14336" max="14336" width="15.140625" style="19" customWidth="1"/>
    <col min="14337" max="14337" width="13.42578125" style="19" customWidth="1"/>
    <col min="14338" max="14338" width="12.85546875" style="19" customWidth="1"/>
    <col min="14339" max="14339" width="14.42578125" style="19" customWidth="1"/>
    <col min="14340" max="14341" width="14" style="19" customWidth="1"/>
    <col min="14342" max="14342" width="13.42578125" style="19" customWidth="1"/>
    <col min="14343" max="14344" width="14" style="19" customWidth="1"/>
    <col min="14345" max="14346" width="13.85546875" style="19" customWidth="1"/>
    <col min="14347" max="14347" width="14" style="19" customWidth="1"/>
    <col min="14348" max="14348" width="14.42578125" style="19" customWidth="1"/>
    <col min="14349" max="14349" width="11.42578125" style="19" customWidth="1"/>
    <col min="14350" max="14350" width="14.28515625" style="19" customWidth="1"/>
    <col min="14351" max="14351" width="11.42578125" style="19"/>
    <col min="14352" max="14352" width="13" style="19" customWidth="1"/>
    <col min="14353" max="14353" width="13.28515625" style="19" customWidth="1"/>
    <col min="14354" max="14590" width="11.42578125" style="19"/>
    <col min="14591" max="14591" width="29.140625" style="19" customWidth="1"/>
    <col min="14592" max="14592" width="15.140625" style="19" customWidth="1"/>
    <col min="14593" max="14593" width="13.42578125" style="19" customWidth="1"/>
    <col min="14594" max="14594" width="12.85546875" style="19" customWidth="1"/>
    <col min="14595" max="14595" width="14.42578125" style="19" customWidth="1"/>
    <col min="14596" max="14597" width="14" style="19" customWidth="1"/>
    <col min="14598" max="14598" width="13.42578125" style="19" customWidth="1"/>
    <col min="14599" max="14600" width="14" style="19" customWidth="1"/>
    <col min="14601" max="14602" width="13.85546875" style="19" customWidth="1"/>
    <col min="14603" max="14603" width="14" style="19" customWidth="1"/>
    <col min="14604" max="14604" width="14.42578125" style="19" customWidth="1"/>
    <col min="14605" max="14605" width="11.42578125" style="19" customWidth="1"/>
    <col min="14606" max="14606" width="14.28515625" style="19" customWidth="1"/>
    <col min="14607" max="14607" width="11.42578125" style="19"/>
    <col min="14608" max="14608" width="13" style="19" customWidth="1"/>
    <col min="14609" max="14609" width="13.28515625" style="19" customWidth="1"/>
    <col min="14610" max="14846" width="11.42578125" style="19"/>
    <col min="14847" max="14847" width="29.140625" style="19" customWidth="1"/>
    <col min="14848" max="14848" width="15.140625" style="19" customWidth="1"/>
    <col min="14849" max="14849" width="13.42578125" style="19" customWidth="1"/>
    <col min="14850" max="14850" width="12.85546875" style="19" customWidth="1"/>
    <col min="14851" max="14851" width="14.42578125" style="19" customWidth="1"/>
    <col min="14852" max="14853" width="14" style="19" customWidth="1"/>
    <col min="14854" max="14854" width="13.42578125" style="19" customWidth="1"/>
    <col min="14855" max="14856" width="14" style="19" customWidth="1"/>
    <col min="14857" max="14858" width="13.85546875" style="19" customWidth="1"/>
    <col min="14859" max="14859" width="14" style="19" customWidth="1"/>
    <col min="14860" max="14860" width="14.42578125" style="19" customWidth="1"/>
    <col min="14861" max="14861" width="11.42578125" style="19" customWidth="1"/>
    <col min="14862" max="14862" width="14.28515625" style="19" customWidth="1"/>
    <col min="14863" max="14863" width="11.42578125" style="19"/>
    <col min="14864" max="14864" width="13" style="19" customWidth="1"/>
    <col min="14865" max="14865" width="13.28515625" style="19" customWidth="1"/>
    <col min="14866" max="15102" width="11.42578125" style="19"/>
    <col min="15103" max="15103" width="29.140625" style="19" customWidth="1"/>
    <col min="15104" max="15104" width="15.140625" style="19" customWidth="1"/>
    <col min="15105" max="15105" width="13.42578125" style="19" customWidth="1"/>
    <col min="15106" max="15106" width="12.85546875" style="19" customWidth="1"/>
    <col min="15107" max="15107" width="14.42578125" style="19" customWidth="1"/>
    <col min="15108" max="15109" width="14" style="19" customWidth="1"/>
    <col min="15110" max="15110" width="13.42578125" style="19" customWidth="1"/>
    <col min="15111" max="15112" width="14" style="19" customWidth="1"/>
    <col min="15113" max="15114" width="13.85546875" style="19" customWidth="1"/>
    <col min="15115" max="15115" width="14" style="19" customWidth="1"/>
    <col min="15116" max="15116" width="14.42578125" style="19" customWidth="1"/>
    <col min="15117" max="15117" width="11.42578125" style="19" customWidth="1"/>
    <col min="15118" max="15118" width="14.28515625" style="19" customWidth="1"/>
    <col min="15119" max="15119" width="11.42578125" style="19"/>
    <col min="15120" max="15120" width="13" style="19" customWidth="1"/>
    <col min="15121" max="15121" width="13.28515625" style="19" customWidth="1"/>
    <col min="15122" max="15358" width="11.42578125" style="19"/>
    <col min="15359" max="15359" width="29.140625" style="19" customWidth="1"/>
    <col min="15360" max="15360" width="15.140625" style="19" customWidth="1"/>
    <col min="15361" max="15361" width="13.42578125" style="19" customWidth="1"/>
    <col min="15362" max="15362" width="12.85546875" style="19" customWidth="1"/>
    <col min="15363" max="15363" width="14.42578125" style="19" customWidth="1"/>
    <col min="15364" max="15365" width="14" style="19" customWidth="1"/>
    <col min="15366" max="15366" width="13.42578125" style="19" customWidth="1"/>
    <col min="15367" max="15368" width="14" style="19" customWidth="1"/>
    <col min="15369" max="15370" width="13.85546875" style="19" customWidth="1"/>
    <col min="15371" max="15371" width="14" style="19" customWidth="1"/>
    <col min="15372" max="15372" width="14.42578125" style="19" customWidth="1"/>
    <col min="15373" max="15373" width="11.42578125" style="19" customWidth="1"/>
    <col min="15374" max="15374" width="14.28515625" style="19" customWidth="1"/>
    <col min="15375" max="15375" width="11.42578125" style="19"/>
    <col min="15376" max="15376" width="13" style="19" customWidth="1"/>
    <col min="15377" max="15377" width="13.28515625" style="19" customWidth="1"/>
    <col min="15378" max="15614" width="11.42578125" style="19"/>
    <col min="15615" max="15615" width="29.140625" style="19" customWidth="1"/>
    <col min="15616" max="15616" width="15.140625" style="19" customWidth="1"/>
    <col min="15617" max="15617" width="13.42578125" style="19" customWidth="1"/>
    <col min="15618" max="15618" width="12.85546875" style="19" customWidth="1"/>
    <col min="15619" max="15619" width="14.42578125" style="19" customWidth="1"/>
    <col min="15620" max="15621" width="14" style="19" customWidth="1"/>
    <col min="15622" max="15622" width="13.42578125" style="19" customWidth="1"/>
    <col min="15623" max="15624" width="14" style="19" customWidth="1"/>
    <col min="15625" max="15626" width="13.85546875" style="19" customWidth="1"/>
    <col min="15627" max="15627" width="14" style="19" customWidth="1"/>
    <col min="15628" max="15628" width="14.42578125" style="19" customWidth="1"/>
    <col min="15629" max="15629" width="11.42578125" style="19" customWidth="1"/>
    <col min="15630" max="15630" width="14.28515625" style="19" customWidth="1"/>
    <col min="15631" max="15631" width="11.42578125" style="19"/>
    <col min="15632" max="15632" width="13" style="19" customWidth="1"/>
    <col min="15633" max="15633" width="13.28515625" style="19" customWidth="1"/>
    <col min="15634" max="15870" width="11.42578125" style="19"/>
    <col min="15871" max="15871" width="29.140625" style="19" customWidth="1"/>
    <col min="15872" max="15872" width="15.140625" style="19" customWidth="1"/>
    <col min="15873" max="15873" width="13.42578125" style="19" customWidth="1"/>
    <col min="15874" max="15874" width="12.85546875" style="19" customWidth="1"/>
    <col min="15875" max="15875" width="14.42578125" style="19" customWidth="1"/>
    <col min="15876" max="15877" width="14" style="19" customWidth="1"/>
    <col min="15878" max="15878" width="13.42578125" style="19" customWidth="1"/>
    <col min="15879" max="15880" width="14" style="19" customWidth="1"/>
    <col min="15881" max="15882" width="13.85546875" style="19" customWidth="1"/>
    <col min="15883" max="15883" width="14" style="19" customWidth="1"/>
    <col min="15884" max="15884" width="14.42578125" style="19" customWidth="1"/>
    <col min="15885" max="15885" width="11.42578125" style="19" customWidth="1"/>
    <col min="15886" max="15886" width="14.28515625" style="19" customWidth="1"/>
    <col min="15887" max="15887" width="11.42578125" style="19"/>
    <col min="15888" max="15888" width="13" style="19" customWidth="1"/>
    <col min="15889" max="15889" width="13.28515625" style="19" customWidth="1"/>
    <col min="15890" max="16126" width="11.42578125" style="19"/>
    <col min="16127" max="16127" width="29.140625" style="19" customWidth="1"/>
    <col min="16128" max="16128" width="15.140625" style="19" customWidth="1"/>
    <col min="16129" max="16129" width="13.42578125" style="19" customWidth="1"/>
    <col min="16130" max="16130" width="12.85546875" style="19" customWidth="1"/>
    <col min="16131" max="16131" width="14.42578125" style="19" customWidth="1"/>
    <col min="16132" max="16133" width="14" style="19" customWidth="1"/>
    <col min="16134" max="16134" width="13.42578125" style="19" customWidth="1"/>
    <col min="16135" max="16136" width="14" style="19" customWidth="1"/>
    <col min="16137" max="16138" width="13.85546875" style="19" customWidth="1"/>
    <col min="16139" max="16139" width="14" style="19" customWidth="1"/>
    <col min="16140" max="16140" width="14.42578125" style="19" customWidth="1"/>
    <col min="16141" max="16141" width="11.42578125" style="19" customWidth="1"/>
    <col min="16142" max="16142" width="14.28515625" style="19" customWidth="1"/>
    <col min="16143" max="16143" width="11.42578125" style="19"/>
    <col min="16144" max="16144" width="13" style="19" customWidth="1"/>
    <col min="16145" max="16145" width="13.28515625" style="19" customWidth="1"/>
    <col min="16146" max="16384" width="11.42578125" style="19"/>
  </cols>
  <sheetData>
    <row r="1" spans="1:19" ht="27.75" customHeight="1">
      <c r="A1" s="2651" t="s">
        <v>1323</v>
      </c>
      <c r="B1" s="2651"/>
      <c r="C1" s="2651"/>
      <c r="D1" s="2651"/>
      <c r="E1" s="2651"/>
      <c r="F1" s="2651"/>
      <c r="G1" s="2651"/>
      <c r="H1" s="2651"/>
      <c r="I1" s="2651"/>
      <c r="J1" s="2651"/>
      <c r="K1" s="2651"/>
      <c r="L1" s="2651"/>
      <c r="M1" s="2651"/>
      <c r="N1" s="2651"/>
      <c r="O1" s="2651"/>
      <c r="P1" s="2651"/>
      <c r="Q1" s="2651"/>
      <c r="R1" s="2651"/>
      <c r="S1" s="2651"/>
    </row>
    <row r="2" spans="1:19" ht="19.5" thickBot="1">
      <c r="A2" s="222"/>
      <c r="B2" s="222"/>
      <c r="C2" s="222"/>
      <c r="D2" s="223"/>
      <c r="E2" s="2652"/>
      <c r="F2" s="2652"/>
      <c r="G2" s="2652"/>
      <c r="H2" s="2652"/>
      <c r="I2" s="2652"/>
      <c r="J2" s="2652"/>
      <c r="K2" s="222"/>
    </row>
    <row r="3" spans="1:19" ht="18.75">
      <c r="A3" s="224" t="s">
        <v>180</v>
      </c>
      <c r="B3" s="2648">
        <v>2008</v>
      </c>
      <c r="C3" s="2649"/>
      <c r="D3" s="2650"/>
      <c r="E3" s="2648">
        <v>2010</v>
      </c>
      <c r="F3" s="2649"/>
      <c r="G3" s="2650"/>
      <c r="H3" s="2648">
        <v>2011</v>
      </c>
      <c r="I3" s="2649"/>
      <c r="J3" s="2650"/>
      <c r="K3" s="2648">
        <v>2012</v>
      </c>
      <c r="L3" s="2649"/>
      <c r="M3" s="2650"/>
      <c r="N3" s="2648">
        <v>2013</v>
      </c>
      <c r="O3" s="2649"/>
      <c r="P3" s="2650"/>
      <c r="Q3" s="2648">
        <v>2014</v>
      </c>
      <c r="R3" s="2649"/>
      <c r="S3" s="2650"/>
    </row>
    <row r="4" spans="1:19" ht="16.5" customHeight="1">
      <c r="A4" s="225" t="s">
        <v>225</v>
      </c>
      <c r="B4" s="226" t="s">
        <v>448</v>
      </c>
      <c r="C4" s="227" t="s">
        <v>449</v>
      </c>
      <c r="D4" s="228" t="s">
        <v>450</v>
      </c>
      <c r="E4" s="226" t="s">
        <v>448</v>
      </c>
      <c r="F4" s="227" t="s">
        <v>449</v>
      </c>
      <c r="G4" s="228" t="s">
        <v>450</v>
      </c>
      <c r="H4" s="226" t="s">
        <v>448</v>
      </c>
      <c r="I4" s="227" t="s">
        <v>449</v>
      </c>
      <c r="J4" s="228" t="s">
        <v>450</v>
      </c>
      <c r="K4" s="226" t="s">
        <v>448</v>
      </c>
      <c r="L4" s="227" t="s">
        <v>449</v>
      </c>
      <c r="M4" s="228" t="s">
        <v>450</v>
      </c>
      <c r="N4" s="226" t="s">
        <v>448</v>
      </c>
      <c r="O4" s="227" t="s">
        <v>449</v>
      </c>
      <c r="P4" s="228" t="s">
        <v>450</v>
      </c>
      <c r="Q4" s="226" t="s">
        <v>448</v>
      </c>
      <c r="R4" s="227" t="s">
        <v>449</v>
      </c>
      <c r="S4" s="228" t="s">
        <v>450</v>
      </c>
    </row>
    <row r="5" spans="1:19" ht="21" customHeight="1">
      <c r="A5" s="229" t="s">
        <v>190</v>
      </c>
      <c r="B5" s="230"/>
      <c r="C5" s="231"/>
      <c r="D5" s="232"/>
      <c r="E5" s="233"/>
      <c r="F5" s="233"/>
      <c r="G5" s="234"/>
      <c r="H5" s="230"/>
      <c r="I5" s="231"/>
      <c r="J5" s="232"/>
      <c r="K5" s="230"/>
      <c r="L5" s="231"/>
      <c r="M5" s="232"/>
      <c r="N5" s="230"/>
      <c r="O5" s="231"/>
      <c r="P5" s="232"/>
      <c r="Q5" s="230"/>
      <c r="R5" s="231"/>
      <c r="S5" s="232"/>
    </row>
    <row r="6" spans="1:19" ht="20.25">
      <c r="A6" s="235" t="s">
        <v>158</v>
      </c>
      <c r="B6" s="236">
        <v>360663</v>
      </c>
      <c r="C6" s="237">
        <v>217335</v>
      </c>
      <c r="D6" s="238">
        <f t="shared" ref="D6:D31" si="0">SUM(B6:C6)</f>
        <v>577998</v>
      </c>
      <c r="E6" s="239">
        <v>384210</v>
      </c>
      <c r="F6" s="240">
        <v>241654</v>
      </c>
      <c r="G6" s="1019">
        <f t="shared" ref="G6:G18" si="1">SUM(E6:F6)</f>
        <v>625864</v>
      </c>
      <c r="H6" s="1006">
        <v>398807</v>
      </c>
      <c r="I6" s="1010">
        <v>250031</v>
      </c>
      <c r="J6" s="994">
        <f t="shared" ref="J6:J18" si="2">SUM(H6:I6)</f>
        <v>648838</v>
      </c>
      <c r="K6" s="241">
        <v>410579</v>
      </c>
      <c r="L6" s="242">
        <v>258089</v>
      </c>
      <c r="M6" s="409">
        <f>SUM(K6:L6)</f>
        <v>668668</v>
      </c>
      <c r="N6" s="2323">
        <v>424913</v>
      </c>
      <c r="O6" s="242">
        <v>267943</v>
      </c>
      <c r="P6" s="1578">
        <f>SUM(N6:O6)</f>
        <v>692856</v>
      </c>
      <c r="Q6" s="241">
        <v>440065</v>
      </c>
      <c r="R6" s="242">
        <v>281332</v>
      </c>
      <c r="S6" s="1578">
        <f>SUM(Q6:R6)</f>
        <v>721397</v>
      </c>
    </row>
    <row r="7" spans="1:19" ht="20.25">
      <c r="A7" s="235" t="s">
        <v>159</v>
      </c>
      <c r="B7" s="236">
        <v>96566</v>
      </c>
      <c r="C7" s="237">
        <v>45341</v>
      </c>
      <c r="D7" s="238">
        <f t="shared" si="0"/>
        <v>141907</v>
      </c>
      <c r="E7" s="239">
        <v>113218</v>
      </c>
      <c r="F7" s="240">
        <v>55881</v>
      </c>
      <c r="G7" s="1019">
        <f t="shared" si="1"/>
        <v>169099</v>
      </c>
      <c r="H7" s="1006">
        <v>124453</v>
      </c>
      <c r="I7" s="1010">
        <v>59851</v>
      </c>
      <c r="J7" s="994">
        <f t="shared" si="2"/>
        <v>184304</v>
      </c>
      <c r="K7" s="241">
        <v>130136</v>
      </c>
      <c r="L7" s="242">
        <v>58956</v>
      </c>
      <c r="M7" s="409">
        <v>189092</v>
      </c>
      <c r="N7" s="2323">
        <v>140483</v>
      </c>
      <c r="O7" s="242">
        <v>58982</v>
      </c>
      <c r="P7" s="409">
        <f t="shared" ref="P7:P18" si="3">SUM(N7:O7)</f>
        <v>199465</v>
      </c>
      <c r="Q7" s="241">
        <v>136847</v>
      </c>
      <c r="R7" s="242">
        <v>63121</v>
      </c>
      <c r="S7" s="1578">
        <f t="shared" ref="S7:S31" si="4">SUM(Q7:R7)</f>
        <v>199968</v>
      </c>
    </row>
    <row r="8" spans="1:19" ht="20.25">
      <c r="A8" s="235" t="s">
        <v>156</v>
      </c>
      <c r="B8" s="236">
        <v>50289</v>
      </c>
      <c r="C8" s="237">
        <v>32346</v>
      </c>
      <c r="D8" s="238">
        <f t="shared" si="0"/>
        <v>82635</v>
      </c>
      <c r="E8" s="239">
        <v>52191</v>
      </c>
      <c r="F8" s="240">
        <v>33027</v>
      </c>
      <c r="G8" s="1019">
        <f t="shared" si="1"/>
        <v>85218</v>
      </c>
      <c r="H8" s="1006">
        <v>51398</v>
      </c>
      <c r="I8" s="1010">
        <v>31528</v>
      </c>
      <c r="J8" s="994">
        <f t="shared" si="2"/>
        <v>82926</v>
      </c>
      <c r="K8" s="241">
        <v>53108</v>
      </c>
      <c r="L8" s="242">
        <v>33493</v>
      </c>
      <c r="M8" s="409">
        <v>86601</v>
      </c>
      <c r="N8" s="2323">
        <v>51739</v>
      </c>
      <c r="O8" s="242">
        <v>35613</v>
      </c>
      <c r="P8" s="409">
        <f t="shared" si="3"/>
        <v>87352</v>
      </c>
      <c r="Q8" s="241">
        <v>54000</v>
      </c>
      <c r="R8" s="242">
        <v>36615</v>
      </c>
      <c r="S8" s="1578">
        <f t="shared" si="4"/>
        <v>90615</v>
      </c>
    </row>
    <row r="9" spans="1:19" ht="20.25">
      <c r="A9" s="235" t="s">
        <v>157</v>
      </c>
      <c r="B9" s="236">
        <v>12900</v>
      </c>
      <c r="C9" s="237">
        <v>6144</v>
      </c>
      <c r="D9" s="238">
        <f t="shared" si="0"/>
        <v>19044</v>
      </c>
      <c r="E9" s="239">
        <v>14680</v>
      </c>
      <c r="F9" s="240">
        <v>7345</v>
      </c>
      <c r="G9" s="1019">
        <f t="shared" si="1"/>
        <v>22025</v>
      </c>
      <c r="H9" s="1006">
        <v>15416</v>
      </c>
      <c r="I9" s="1010">
        <v>7945</v>
      </c>
      <c r="J9" s="994">
        <f t="shared" si="2"/>
        <v>23361</v>
      </c>
      <c r="K9" s="241">
        <v>16266</v>
      </c>
      <c r="L9" s="242">
        <v>8544</v>
      </c>
      <c r="M9" s="409">
        <v>24810</v>
      </c>
      <c r="N9" s="2323">
        <v>16146</v>
      </c>
      <c r="O9" s="242">
        <v>8545</v>
      </c>
      <c r="P9" s="409">
        <f t="shared" si="3"/>
        <v>24691</v>
      </c>
      <c r="Q9" s="241">
        <v>18112</v>
      </c>
      <c r="R9" s="242">
        <v>9312</v>
      </c>
      <c r="S9" s="1578">
        <f t="shared" si="4"/>
        <v>27424</v>
      </c>
    </row>
    <row r="10" spans="1:19" ht="20.25">
      <c r="A10" s="235" t="s">
        <v>191</v>
      </c>
      <c r="B10" s="236">
        <v>7886</v>
      </c>
      <c r="C10" s="237">
        <v>4432</v>
      </c>
      <c r="D10" s="238">
        <f t="shared" si="0"/>
        <v>12318</v>
      </c>
      <c r="E10" s="239">
        <v>9421</v>
      </c>
      <c r="F10" s="240">
        <v>5593</v>
      </c>
      <c r="G10" s="1019">
        <f t="shared" si="1"/>
        <v>15014</v>
      </c>
      <c r="H10" s="1006">
        <v>9814</v>
      </c>
      <c r="I10" s="1010">
        <v>5962</v>
      </c>
      <c r="J10" s="994">
        <f t="shared" si="2"/>
        <v>15776</v>
      </c>
      <c r="K10" s="241">
        <v>10297</v>
      </c>
      <c r="L10" s="242">
        <v>6370</v>
      </c>
      <c r="M10" s="409">
        <v>16667</v>
      </c>
      <c r="N10" s="2323">
        <v>10297</v>
      </c>
      <c r="O10" s="242">
        <v>6370</v>
      </c>
      <c r="P10" s="409">
        <f t="shared" si="3"/>
        <v>16667</v>
      </c>
      <c r="Q10" s="241">
        <v>11216</v>
      </c>
      <c r="R10" s="242">
        <v>7124</v>
      </c>
      <c r="S10" s="1578">
        <f t="shared" si="4"/>
        <v>18340</v>
      </c>
    </row>
    <row r="11" spans="1:19" ht="20.25">
      <c r="A11" s="235" t="s">
        <v>192</v>
      </c>
      <c r="B11" s="236">
        <v>4821</v>
      </c>
      <c r="C11" s="237">
        <v>3401</v>
      </c>
      <c r="D11" s="238">
        <f t="shared" si="0"/>
        <v>8222</v>
      </c>
      <c r="E11" s="239">
        <v>5049</v>
      </c>
      <c r="F11" s="240">
        <v>3641</v>
      </c>
      <c r="G11" s="1019">
        <f t="shared" si="1"/>
        <v>8690</v>
      </c>
      <c r="H11" s="1006">
        <v>5049</v>
      </c>
      <c r="I11" s="1010">
        <v>3641</v>
      </c>
      <c r="J11" s="994">
        <f t="shared" si="2"/>
        <v>8690</v>
      </c>
      <c r="K11" s="241">
        <v>5083</v>
      </c>
      <c r="L11" s="242">
        <v>3693</v>
      </c>
      <c r="M11" s="409">
        <v>8776</v>
      </c>
      <c r="N11" s="2323">
        <v>5185</v>
      </c>
      <c r="O11" s="242">
        <v>3772</v>
      </c>
      <c r="P11" s="409">
        <f t="shared" si="3"/>
        <v>8957</v>
      </c>
      <c r="Q11" s="241">
        <v>5215</v>
      </c>
      <c r="R11" s="242">
        <v>3888</v>
      </c>
      <c r="S11" s="1578">
        <f t="shared" si="4"/>
        <v>9103</v>
      </c>
    </row>
    <row r="12" spans="1:19" ht="20.25">
      <c r="A12" s="235" t="s">
        <v>194</v>
      </c>
      <c r="B12" s="236">
        <v>4048</v>
      </c>
      <c r="C12" s="237">
        <v>1822</v>
      </c>
      <c r="D12" s="238">
        <f t="shared" si="0"/>
        <v>5870</v>
      </c>
      <c r="E12" s="239">
        <v>4503</v>
      </c>
      <c r="F12" s="240">
        <v>1905</v>
      </c>
      <c r="G12" s="1019">
        <f t="shared" si="1"/>
        <v>6408</v>
      </c>
      <c r="H12" s="1006">
        <v>4724</v>
      </c>
      <c r="I12" s="240">
        <v>2059</v>
      </c>
      <c r="J12" s="994">
        <f t="shared" si="2"/>
        <v>6783</v>
      </c>
      <c r="K12" s="241">
        <v>4912</v>
      </c>
      <c r="L12" s="237">
        <v>2171</v>
      </c>
      <c r="M12" s="409">
        <v>7083</v>
      </c>
      <c r="N12" s="2323">
        <v>5061</v>
      </c>
      <c r="O12" s="242">
        <v>2269</v>
      </c>
      <c r="P12" s="409">
        <f t="shared" si="3"/>
        <v>7330</v>
      </c>
      <c r="Q12" s="241">
        <v>5061</v>
      </c>
      <c r="R12" s="242">
        <v>2269</v>
      </c>
      <c r="S12" s="1578">
        <f t="shared" si="4"/>
        <v>7330</v>
      </c>
    </row>
    <row r="13" spans="1:19" ht="20.25">
      <c r="A13" s="235" t="s">
        <v>451</v>
      </c>
      <c r="B13" s="236">
        <v>3934</v>
      </c>
      <c r="C13" s="237">
        <v>2592</v>
      </c>
      <c r="D13" s="238">
        <f t="shared" si="0"/>
        <v>6526</v>
      </c>
      <c r="E13" s="239">
        <v>3990</v>
      </c>
      <c r="F13" s="240">
        <v>1926</v>
      </c>
      <c r="G13" s="1019">
        <f t="shared" si="1"/>
        <v>5916</v>
      </c>
      <c r="H13" s="1006">
        <v>4907</v>
      </c>
      <c r="I13" s="240">
        <v>2047</v>
      </c>
      <c r="J13" s="994">
        <f t="shared" si="2"/>
        <v>6954</v>
      </c>
      <c r="K13" s="241">
        <v>5484</v>
      </c>
      <c r="L13" s="237">
        <v>2313</v>
      </c>
      <c r="M13" s="409">
        <v>7797</v>
      </c>
      <c r="N13" s="2323">
        <v>5942</v>
      </c>
      <c r="O13" s="242">
        <v>2594</v>
      </c>
      <c r="P13" s="409">
        <f t="shared" si="3"/>
        <v>8536</v>
      </c>
      <c r="Q13" s="241">
        <v>6673</v>
      </c>
      <c r="R13" s="242">
        <v>2973</v>
      </c>
      <c r="S13" s="1578">
        <f t="shared" si="4"/>
        <v>9646</v>
      </c>
    </row>
    <row r="14" spans="1:19" ht="20.25">
      <c r="A14" s="235" t="s">
        <v>452</v>
      </c>
      <c r="B14" s="236">
        <v>1732</v>
      </c>
      <c r="C14" s="237">
        <v>780</v>
      </c>
      <c r="D14" s="238">
        <f t="shared" si="0"/>
        <v>2512</v>
      </c>
      <c r="E14" s="239">
        <v>996</v>
      </c>
      <c r="F14" s="240">
        <v>1893</v>
      </c>
      <c r="G14" s="1019">
        <f t="shared" si="1"/>
        <v>2889</v>
      </c>
      <c r="H14" s="1006">
        <v>2088</v>
      </c>
      <c r="I14" s="240">
        <v>1019</v>
      </c>
      <c r="J14" s="994">
        <f t="shared" si="2"/>
        <v>3107</v>
      </c>
      <c r="K14" s="243">
        <v>2203</v>
      </c>
      <c r="L14" s="237">
        <v>1068</v>
      </c>
      <c r="M14" s="409">
        <v>3271</v>
      </c>
      <c r="N14" s="236">
        <v>2203</v>
      </c>
      <c r="O14" s="242">
        <v>1068</v>
      </c>
      <c r="P14" s="409">
        <f t="shared" si="3"/>
        <v>3271</v>
      </c>
      <c r="Q14" s="243">
        <v>2292</v>
      </c>
      <c r="R14" s="242">
        <v>1315</v>
      </c>
      <c r="S14" s="1578">
        <f t="shared" si="4"/>
        <v>3607</v>
      </c>
    </row>
    <row r="15" spans="1:19" ht="20.25">
      <c r="A15" s="235" t="s">
        <v>193</v>
      </c>
      <c r="B15" s="236">
        <v>4736</v>
      </c>
      <c r="C15" s="237">
        <v>2857</v>
      </c>
      <c r="D15" s="238">
        <f t="shared" si="0"/>
        <v>7593</v>
      </c>
      <c r="E15" s="239">
        <v>4733</v>
      </c>
      <c r="F15" s="240">
        <v>3112</v>
      </c>
      <c r="G15" s="1019">
        <f t="shared" si="1"/>
        <v>7845</v>
      </c>
      <c r="H15" s="1006">
        <v>4987</v>
      </c>
      <c r="I15" s="1010">
        <v>3154</v>
      </c>
      <c r="J15" s="994">
        <f t="shared" si="2"/>
        <v>8141</v>
      </c>
      <c r="K15" s="241">
        <v>5328</v>
      </c>
      <c r="L15" s="242">
        <v>3376</v>
      </c>
      <c r="M15" s="409">
        <v>8704</v>
      </c>
      <c r="N15" s="2323">
        <v>5328</v>
      </c>
      <c r="O15" s="242">
        <v>3376</v>
      </c>
      <c r="P15" s="409">
        <f t="shared" si="3"/>
        <v>8704</v>
      </c>
      <c r="Q15" s="241">
        <v>5589</v>
      </c>
      <c r="R15" s="242">
        <v>3636</v>
      </c>
      <c r="S15" s="1578">
        <f t="shared" si="4"/>
        <v>9225</v>
      </c>
    </row>
    <row r="16" spans="1:19" ht="20.25">
      <c r="A16" s="235" t="s">
        <v>453</v>
      </c>
      <c r="B16" s="236">
        <v>784</v>
      </c>
      <c r="C16" s="237">
        <v>458</v>
      </c>
      <c r="D16" s="238">
        <f t="shared" si="0"/>
        <v>1242</v>
      </c>
      <c r="E16" s="239">
        <v>857</v>
      </c>
      <c r="F16" s="240">
        <v>518</v>
      </c>
      <c r="G16" s="1019">
        <f t="shared" si="1"/>
        <v>1375</v>
      </c>
      <c r="H16" s="1006">
        <v>928</v>
      </c>
      <c r="I16" s="240">
        <v>580</v>
      </c>
      <c r="J16" s="995">
        <f t="shared" si="2"/>
        <v>1508</v>
      </c>
      <c r="K16" s="243">
        <v>994</v>
      </c>
      <c r="L16" s="237">
        <v>612</v>
      </c>
      <c r="M16" s="1014">
        <v>1606</v>
      </c>
      <c r="N16" s="236">
        <v>1022</v>
      </c>
      <c r="O16" s="237">
        <v>641</v>
      </c>
      <c r="P16" s="409">
        <f t="shared" si="3"/>
        <v>1663</v>
      </c>
      <c r="Q16" s="243">
        <v>1076</v>
      </c>
      <c r="R16" s="237">
        <v>673</v>
      </c>
      <c r="S16" s="1578">
        <f t="shared" si="4"/>
        <v>1749</v>
      </c>
    </row>
    <row r="17" spans="1:22" ht="20.25">
      <c r="A17" s="235" t="s">
        <v>160</v>
      </c>
      <c r="B17" s="236">
        <v>752</v>
      </c>
      <c r="C17" s="237">
        <v>439</v>
      </c>
      <c r="D17" s="238">
        <f t="shared" si="0"/>
        <v>1191</v>
      </c>
      <c r="E17" s="239">
        <v>805</v>
      </c>
      <c r="F17" s="240">
        <v>490</v>
      </c>
      <c r="G17" s="1019">
        <f t="shared" si="1"/>
        <v>1295</v>
      </c>
      <c r="H17" s="1006">
        <v>794</v>
      </c>
      <c r="I17" s="240">
        <v>497</v>
      </c>
      <c r="J17" s="995">
        <f t="shared" si="2"/>
        <v>1291</v>
      </c>
      <c r="K17" s="243">
        <v>811</v>
      </c>
      <c r="L17" s="237">
        <v>509</v>
      </c>
      <c r="M17" s="1014">
        <v>1320</v>
      </c>
      <c r="N17" s="236">
        <v>823</v>
      </c>
      <c r="O17" s="237">
        <v>525</v>
      </c>
      <c r="P17" s="409">
        <f t="shared" si="3"/>
        <v>1348</v>
      </c>
      <c r="Q17" s="243">
        <v>846</v>
      </c>
      <c r="R17" s="237">
        <v>532</v>
      </c>
      <c r="S17" s="1578">
        <f t="shared" si="4"/>
        <v>1378</v>
      </c>
    </row>
    <row r="18" spans="1:22" ht="20.25">
      <c r="A18" s="235" t="s">
        <v>454</v>
      </c>
      <c r="B18" s="236">
        <v>557</v>
      </c>
      <c r="C18" s="237">
        <v>281</v>
      </c>
      <c r="D18" s="238">
        <f t="shared" si="0"/>
        <v>838</v>
      </c>
      <c r="E18" s="239">
        <v>641</v>
      </c>
      <c r="F18" s="240">
        <v>321</v>
      </c>
      <c r="G18" s="1019">
        <f t="shared" si="1"/>
        <v>962</v>
      </c>
      <c r="H18" s="1006">
        <v>669</v>
      </c>
      <c r="I18" s="240">
        <v>351</v>
      </c>
      <c r="J18" s="995">
        <f t="shared" si="2"/>
        <v>1020</v>
      </c>
      <c r="K18" s="243">
        <v>714</v>
      </c>
      <c r="L18" s="237">
        <v>365</v>
      </c>
      <c r="M18" s="1014">
        <v>1079</v>
      </c>
      <c r="N18" s="236">
        <v>736</v>
      </c>
      <c r="O18" s="237">
        <v>388</v>
      </c>
      <c r="P18" s="409">
        <f t="shared" si="3"/>
        <v>1124</v>
      </c>
      <c r="Q18" s="243">
        <v>778</v>
      </c>
      <c r="R18" s="237">
        <v>394</v>
      </c>
      <c r="S18" s="1578">
        <f t="shared" si="4"/>
        <v>1172</v>
      </c>
    </row>
    <row r="19" spans="1:22" ht="20.25">
      <c r="A19" s="235" t="s">
        <v>1136</v>
      </c>
      <c r="B19" s="236">
        <v>281</v>
      </c>
      <c r="C19" s="237">
        <v>116</v>
      </c>
      <c r="D19" s="238">
        <f t="shared" si="0"/>
        <v>397</v>
      </c>
      <c r="E19" s="239" t="s">
        <v>212</v>
      </c>
      <c r="F19" s="240" t="s">
        <v>212</v>
      </c>
      <c r="G19" s="1019" t="s">
        <v>212</v>
      </c>
      <c r="H19" s="1006">
        <f t="shared" ref="H19" si="5">SUM(F19:G19)</f>
        <v>0</v>
      </c>
      <c r="I19" s="240" t="s">
        <v>212</v>
      </c>
      <c r="J19" s="995" t="s">
        <v>212</v>
      </c>
      <c r="K19" s="243" t="s">
        <v>212</v>
      </c>
      <c r="L19" s="237" t="s">
        <v>212</v>
      </c>
      <c r="M19" s="1014" t="s">
        <v>212</v>
      </c>
      <c r="N19" s="236"/>
      <c r="O19" s="237"/>
      <c r="P19" s="409"/>
      <c r="Q19" s="243"/>
      <c r="R19" s="237"/>
      <c r="S19" s="1578">
        <f t="shared" si="4"/>
        <v>0</v>
      </c>
    </row>
    <row r="20" spans="1:22" ht="20.25">
      <c r="A20" s="235" t="s">
        <v>456</v>
      </c>
      <c r="B20" s="236">
        <v>483</v>
      </c>
      <c r="C20" s="237">
        <v>184</v>
      </c>
      <c r="D20" s="238">
        <f t="shared" si="0"/>
        <v>667</v>
      </c>
      <c r="E20" s="239">
        <v>525</v>
      </c>
      <c r="F20" s="240">
        <v>212</v>
      </c>
      <c r="G20" s="1019">
        <f t="shared" ref="G20:G31" si="6">SUM(E20:F20)</f>
        <v>737</v>
      </c>
      <c r="H20" s="1006">
        <v>549</v>
      </c>
      <c r="I20" s="240">
        <v>212</v>
      </c>
      <c r="J20" s="995">
        <f t="shared" ref="J20:J31" si="7">SUM(H20:I20)</f>
        <v>761</v>
      </c>
      <c r="K20" s="243">
        <v>573</v>
      </c>
      <c r="L20" s="237">
        <v>218</v>
      </c>
      <c r="M20" s="1014">
        <v>791</v>
      </c>
      <c r="N20" s="243">
        <v>593</v>
      </c>
      <c r="O20" s="237">
        <v>227</v>
      </c>
      <c r="P20" s="409">
        <f t="shared" ref="P20:P31" si="8">SUM(N20:O20)</f>
        <v>820</v>
      </c>
      <c r="Q20" s="243">
        <v>640</v>
      </c>
      <c r="R20" s="237">
        <v>257</v>
      </c>
      <c r="S20" s="1578">
        <f t="shared" si="4"/>
        <v>897</v>
      </c>
    </row>
    <row r="21" spans="1:22" ht="20.25">
      <c r="A21" s="235" t="s">
        <v>457</v>
      </c>
      <c r="B21" s="236">
        <v>222</v>
      </c>
      <c r="C21" s="237">
        <v>130</v>
      </c>
      <c r="D21" s="238">
        <f t="shared" si="0"/>
        <v>352</v>
      </c>
      <c r="E21" s="239">
        <v>225</v>
      </c>
      <c r="F21" s="240">
        <v>135</v>
      </c>
      <c r="G21" s="1019">
        <f t="shared" si="6"/>
        <v>360</v>
      </c>
      <c r="H21" s="1006">
        <v>140</v>
      </c>
      <c r="I21" s="240">
        <v>240</v>
      </c>
      <c r="J21" s="995">
        <f t="shared" si="7"/>
        <v>380</v>
      </c>
      <c r="K21" s="243">
        <v>173</v>
      </c>
      <c r="L21" s="237">
        <v>258</v>
      </c>
      <c r="M21" s="1014">
        <v>431</v>
      </c>
      <c r="N21" s="243">
        <v>223</v>
      </c>
      <c r="O21" s="237">
        <v>324</v>
      </c>
      <c r="P21" s="409">
        <f t="shared" si="8"/>
        <v>547</v>
      </c>
      <c r="Q21" s="243">
        <v>290</v>
      </c>
      <c r="R21" s="237">
        <v>378</v>
      </c>
      <c r="S21" s="1578">
        <f t="shared" si="4"/>
        <v>668</v>
      </c>
    </row>
    <row r="22" spans="1:22" ht="20.25">
      <c r="A22" s="235" t="s">
        <v>458</v>
      </c>
      <c r="B22" s="236">
        <v>114</v>
      </c>
      <c r="C22" s="237">
        <v>39</v>
      </c>
      <c r="D22" s="238">
        <f t="shared" si="0"/>
        <v>153</v>
      </c>
      <c r="E22" s="239">
        <v>132</v>
      </c>
      <c r="F22" s="240">
        <v>41</v>
      </c>
      <c r="G22" s="1019">
        <f t="shared" si="6"/>
        <v>173</v>
      </c>
      <c r="H22" s="1006">
        <v>121</v>
      </c>
      <c r="I22" s="240">
        <v>41</v>
      </c>
      <c r="J22" s="995">
        <f t="shared" si="7"/>
        <v>162</v>
      </c>
      <c r="K22" s="243">
        <v>124</v>
      </c>
      <c r="L22" s="237">
        <v>46</v>
      </c>
      <c r="M22" s="1014">
        <v>170</v>
      </c>
      <c r="N22" s="243">
        <v>131</v>
      </c>
      <c r="O22" s="237">
        <v>53</v>
      </c>
      <c r="P22" s="409">
        <f t="shared" si="8"/>
        <v>184</v>
      </c>
      <c r="Q22" s="243">
        <v>137</v>
      </c>
      <c r="R22" s="237">
        <v>58</v>
      </c>
      <c r="S22" s="1578">
        <f t="shared" si="4"/>
        <v>195</v>
      </c>
    </row>
    <row r="23" spans="1:22" ht="20.25">
      <c r="A23" s="235" t="s">
        <v>459</v>
      </c>
      <c r="B23" s="236">
        <v>184</v>
      </c>
      <c r="C23" s="237">
        <v>110</v>
      </c>
      <c r="D23" s="238">
        <f t="shared" si="0"/>
        <v>294</v>
      </c>
      <c r="E23" s="239">
        <v>148</v>
      </c>
      <c r="F23" s="240">
        <v>79</v>
      </c>
      <c r="G23" s="1019">
        <f t="shared" si="6"/>
        <v>227</v>
      </c>
      <c r="H23" s="1006">
        <v>168</v>
      </c>
      <c r="I23" s="240">
        <v>94</v>
      </c>
      <c r="J23" s="995">
        <f t="shared" si="7"/>
        <v>262</v>
      </c>
      <c r="K23" s="243">
        <v>179</v>
      </c>
      <c r="L23" s="237">
        <v>101</v>
      </c>
      <c r="M23" s="1014">
        <v>280</v>
      </c>
      <c r="N23" s="243">
        <v>196</v>
      </c>
      <c r="O23" s="237">
        <v>112</v>
      </c>
      <c r="P23" s="409">
        <f t="shared" si="8"/>
        <v>308</v>
      </c>
      <c r="Q23" s="243">
        <v>203</v>
      </c>
      <c r="R23" s="237">
        <v>114</v>
      </c>
      <c r="S23" s="1578">
        <f t="shared" si="4"/>
        <v>317</v>
      </c>
    </row>
    <row r="24" spans="1:22" ht="20.25">
      <c r="A24" s="235" t="s">
        <v>460</v>
      </c>
      <c r="B24" s="236">
        <v>446</v>
      </c>
      <c r="C24" s="237">
        <v>81</v>
      </c>
      <c r="D24" s="238">
        <f t="shared" si="0"/>
        <v>527</v>
      </c>
      <c r="E24" s="239">
        <v>689</v>
      </c>
      <c r="F24" s="240">
        <v>111</v>
      </c>
      <c r="G24" s="1019">
        <f t="shared" si="6"/>
        <v>800</v>
      </c>
      <c r="H24" s="1006">
        <v>798</v>
      </c>
      <c r="I24" s="240">
        <v>142</v>
      </c>
      <c r="J24" s="995">
        <f t="shared" si="7"/>
        <v>940</v>
      </c>
      <c r="K24" s="243">
        <v>848</v>
      </c>
      <c r="L24" s="237">
        <v>172</v>
      </c>
      <c r="M24" s="1014">
        <v>1020</v>
      </c>
      <c r="N24" s="243">
        <v>924</v>
      </c>
      <c r="O24" s="237">
        <v>188</v>
      </c>
      <c r="P24" s="409">
        <f t="shared" si="8"/>
        <v>1112</v>
      </c>
      <c r="Q24" s="243">
        <v>1007</v>
      </c>
      <c r="R24" s="237">
        <v>209</v>
      </c>
      <c r="S24" s="1578">
        <f t="shared" si="4"/>
        <v>1216</v>
      </c>
    </row>
    <row r="25" spans="1:22" ht="20.25">
      <c r="A25" s="235" t="s">
        <v>461</v>
      </c>
      <c r="B25" s="236">
        <v>1244</v>
      </c>
      <c r="C25" s="237">
        <v>228</v>
      </c>
      <c r="D25" s="238">
        <f t="shared" si="0"/>
        <v>1472</v>
      </c>
      <c r="E25" s="239">
        <v>997</v>
      </c>
      <c r="F25" s="240">
        <v>159</v>
      </c>
      <c r="G25" s="1019">
        <f t="shared" si="6"/>
        <v>1156</v>
      </c>
      <c r="H25" s="1006">
        <v>988</v>
      </c>
      <c r="I25" s="240">
        <v>193</v>
      </c>
      <c r="J25" s="995">
        <f t="shared" si="7"/>
        <v>1181</v>
      </c>
      <c r="K25" s="243">
        <v>1343</v>
      </c>
      <c r="L25" s="237">
        <v>271</v>
      </c>
      <c r="M25" s="1014">
        <v>1614</v>
      </c>
      <c r="N25" s="243">
        <f>546+795</f>
        <v>1341</v>
      </c>
      <c r="O25" s="237">
        <f>154+118</f>
        <v>272</v>
      </c>
      <c r="P25" s="409">
        <f t="shared" si="8"/>
        <v>1613</v>
      </c>
      <c r="Q25" s="243">
        <f>618+824</f>
        <v>1442</v>
      </c>
      <c r="R25" s="237">
        <f>151+110</f>
        <v>261</v>
      </c>
      <c r="S25" s="1578">
        <f t="shared" si="4"/>
        <v>1703</v>
      </c>
    </row>
    <row r="26" spans="1:22" ht="20.25">
      <c r="A26" s="235" t="s">
        <v>462</v>
      </c>
      <c r="B26" s="236">
        <v>559</v>
      </c>
      <c r="C26" s="237">
        <v>93</v>
      </c>
      <c r="D26" s="238">
        <f t="shared" si="0"/>
        <v>652</v>
      </c>
      <c r="E26" s="239">
        <v>665</v>
      </c>
      <c r="F26" s="240">
        <v>106</v>
      </c>
      <c r="G26" s="1019">
        <f t="shared" si="6"/>
        <v>771</v>
      </c>
      <c r="H26" s="1006">
        <v>687</v>
      </c>
      <c r="I26" s="240">
        <v>129</v>
      </c>
      <c r="J26" s="995">
        <f t="shared" si="7"/>
        <v>816</v>
      </c>
      <c r="K26" s="243">
        <v>709</v>
      </c>
      <c r="L26" s="237">
        <v>132</v>
      </c>
      <c r="M26" s="1014">
        <v>841</v>
      </c>
      <c r="N26" s="243">
        <v>859</v>
      </c>
      <c r="O26" s="237">
        <v>166</v>
      </c>
      <c r="P26" s="409">
        <f t="shared" si="8"/>
        <v>1025</v>
      </c>
      <c r="Q26" s="243">
        <v>896</v>
      </c>
      <c r="R26" s="237">
        <v>172</v>
      </c>
      <c r="S26" s="1578">
        <f t="shared" si="4"/>
        <v>1068</v>
      </c>
    </row>
    <row r="27" spans="1:22" ht="20.25">
      <c r="A27" s="235" t="s">
        <v>463</v>
      </c>
      <c r="B27" s="236">
        <v>77</v>
      </c>
      <c r="C27" s="237">
        <v>22</v>
      </c>
      <c r="D27" s="238">
        <f t="shared" si="0"/>
        <v>99</v>
      </c>
      <c r="E27" s="239">
        <v>165</v>
      </c>
      <c r="F27" s="240">
        <v>38</v>
      </c>
      <c r="G27" s="1019">
        <f t="shared" si="6"/>
        <v>203</v>
      </c>
      <c r="H27" s="1006">
        <v>180</v>
      </c>
      <c r="I27" s="240">
        <v>39</v>
      </c>
      <c r="J27" s="995">
        <f t="shared" si="7"/>
        <v>219</v>
      </c>
      <c r="K27" s="243">
        <v>192</v>
      </c>
      <c r="L27" s="237">
        <v>42</v>
      </c>
      <c r="M27" s="1014">
        <v>234</v>
      </c>
      <c r="N27" s="243">
        <v>207</v>
      </c>
      <c r="O27" s="237">
        <v>43</v>
      </c>
      <c r="P27" s="409">
        <f t="shared" si="8"/>
        <v>250</v>
      </c>
      <c r="Q27" s="243">
        <v>245</v>
      </c>
      <c r="R27" s="237">
        <v>66</v>
      </c>
      <c r="S27" s="1578">
        <f t="shared" si="4"/>
        <v>311</v>
      </c>
    </row>
    <row r="28" spans="1:22" ht="20.25">
      <c r="A28" s="235" t="s">
        <v>464</v>
      </c>
      <c r="B28" s="236">
        <v>897</v>
      </c>
      <c r="C28" s="237">
        <v>405</v>
      </c>
      <c r="D28" s="238">
        <f t="shared" si="0"/>
        <v>1302</v>
      </c>
      <c r="E28" s="239">
        <v>778</v>
      </c>
      <c r="F28" s="240">
        <v>617</v>
      </c>
      <c r="G28" s="1019">
        <f t="shared" si="6"/>
        <v>1395</v>
      </c>
      <c r="H28" s="1006">
        <v>781</v>
      </c>
      <c r="I28" s="240">
        <v>626</v>
      </c>
      <c r="J28" s="995">
        <f t="shared" si="7"/>
        <v>1407</v>
      </c>
      <c r="K28" s="243">
        <v>763</v>
      </c>
      <c r="L28" s="237">
        <v>589</v>
      </c>
      <c r="M28" s="1014">
        <v>1352</v>
      </c>
      <c r="N28" s="243">
        <v>842</v>
      </c>
      <c r="O28" s="237">
        <v>764</v>
      </c>
      <c r="P28" s="409">
        <f t="shared" si="8"/>
        <v>1606</v>
      </c>
      <c r="Q28" s="243">
        <v>859</v>
      </c>
      <c r="R28" s="237">
        <v>786</v>
      </c>
      <c r="S28" s="1578">
        <f t="shared" si="4"/>
        <v>1645</v>
      </c>
    </row>
    <row r="29" spans="1:22" ht="20.25">
      <c r="A29" s="235" t="s">
        <v>465</v>
      </c>
      <c r="B29" s="236">
        <v>66</v>
      </c>
      <c r="C29" s="237">
        <v>10</v>
      </c>
      <c r="D29" s="238">
        <f t="shared" si="0"/>
        <v>76</v>
      </c>
      <c r="E29" s="239">
        <v>59</v>
      </c>
      <c r="F29" s="240">
        <v>12</v>
      </c>
      <c r="G29" s="1019">
        <f t="shared" si="6"/>
        <v>71</v>
      </c>
      <c r="H29" s="1006">
        <v>63</v>
      </c>
      <c r="I29" s="240">
        <v>17</v>
      </c>
      <c r="J29" s="995">
        <f t="shared" si="7"/>
        <v>80</v>
      </c>
      <c r="K29" s="243">
        <v>65</v>
      </c>
      <c r="L29" s="237">
        <v>13</v>
      </c>
      <c r="M29" s="1014">
        <v>78</v>
      </c>
      <c r="N29" s="243">
        <v>58</v>
      </c>
      <c r="O29" s="237">
        <v>15</v>
      </c>
      <c r="P29" s="409">
        <f t="shared" si="8"/>
        <v>73</v>
      </c>
      <c r="Q29" s="243">
        <v>62</v>
      </c>
      <c r="R29" s="237">
        <v>25</v>
      </c>
      <c r="S29" s="1578">
        <f t="shared" si="4"/>
        <v>87</v>
      </c>
    </row>
    <row r="30" spans="1:22" ht="18.75">
      <c r="A30" s="1053" t="s">
        <v>466</v>
      </c>
      <c r="B30" s="236">
        <v>16</v>
      </c>
      <c r="C30" s="237">
        <v>3</v>
      </c>
      <c r="D30" s="238">
        <f t="shared" si="0"/>
        <v>19</v>
      </c>
      <c r="E30" s="245">
        <v>24</v>
      </c>
      <c r="F30" s="246">
        <v>2</v>
      </c>
      <c r="G30" s="1019">
        <f t="shared" si="6"/>
        <v>26</v>
      </c>
      <c r="H30" s="1006">
        <v>27</v>
      </c>
      <c r="I30" s="240">
        <v>4</v>
      </c>
      <c r="J30" s="995">
        <f t="shared" si="7"/>
        <v>31</v>
      </c>
      <c r="K30" s="243">
        <v>31</v>
      </c>
      <c r="L30" s="237">
        <v>6</v>
      </c>
      <c r="M30" s="1014">
        <v>37</v>
      </c>
      <c r="N30" s="243">
        <v>35</v>
      </c>
      <c r="O30" s="237">
        <v>11</v>
      </c>
      <c r="P30" s="409">
        <f t="shared" si="8"/>
        <v>46</v>
      </c>
      <c r="Q30" s="243">
        <v>58</v>
      </c>
      <c r="R30" s="237">
        <v>14</v>
      </c>
      <c r="S30" s="1578">
        <f t="shared" si="4"/>
        <v>72</v>
      </c>
    </row>
    <row r="31" spans="1:22" ht="21" thickBot="1">
      <c r="A31" s="247" t="s">
        <v>467</v>
      </c>
      <c r="B31" s="248">
        <v>36</v>
      </c>
      <c r="C31" s="249">
        <v>5</v>
      </c>
      <c r="D31" s="238">
        <f t="shared" si="0"/>
        <v>41</v>
      </c>
      <c r="E31" s="250">
        <v>47</v>
      </c>
      <c r="F31" s="251">
        <v>40</v>
      </c>
      <c r="G31" s="1020">
        <f t="shared" si="6"/>
        <v>87</v>
      </c>
      <c r="H31" s="1006">
        <v>47</v>
      </c>
      <c r="I31" s="1011">
        <v>4</v>
      </c>
      <c r="J31" s="996">
        <f t="shared" si="7"/>
        <v>51</v>
      </c>
      <c r="K31" s="252">
        <v>81</v>
      </c>
      <c r="L31" s="249">
        <v>9</v>
      </c>
      <c r="M31" s="413">
        <v>90</v>
      </c>
      <c r="N31" s="252">
        <v>88</v>
      </c>
      <c r="O31" s="249">
        <v>10</v>
      </c>
      <c r="P31" s="409">
        <f t="shared" si="8"/>
        <v>98</v>
      </c>
      <c r="Q31" s="252">
        <v>124</v>
      </c>
      <c r="R31" s="249">
        <v>23</v>
      </c>
      <c r="S31" s="1578">
        <f t="shared" si="4"/>
        <v>147</v>
      </c>
    </row>
    <row r="32" spans="1:22" ht="23.25" customHeight="1" thickBot="1">
      <c r="A32" s="1569" t="s">
        <v>468</v>
      </c>
      <c r="B32" s="254">
        <f>SUM(B6:B31)</f>
        <v>554293</v>
      </c>
      <c r="C32" s="255">
        <f>SUM(C6:C31)</f>
        <v>319654</v>
      </c>
      <c r="D32" s="256">
        <f>SUM(D6:D31)</f>
        <v>873947</v>
      </c>
      <c r="E32" s="997">
        <f t="shared" ref="E32:O32" si="9">SUM(E6:E31)</f>
        <v>599748</v>
      </c>
      <c r="F32" s="261">
        <f t="shared" si="9"/>
        <v>358858</v>
      </c>
      <c r="G32" s="1027">
        <f t="shared" si="9"/>
        <v>958606</v>
      </c>
      <c r="H32" s="295">
        <f t="shared" si="9"/>
        <v>628583</v>
      </c>
      <c r="I32" s="261">
        <f t="shared" si="9"/>
        <v>370406</v>
      </c>
      <c r="J32" s="1026">
        <f t="shared" si="9"/>
        <v>998989</v>
      </c>
      <c r="K32" s="295">
        <f t="shared" si="9"/>
        <v>650996</v>
      </c>
      <c r="L32" s="261">
        <f t="shared" si="9"/>
        <v>381416</v>
      </c>
      <c r="M32" s="412">
        <f t="shared" si="9"/>
        <v>1032412</v>
      </c>
      <c r="N32" s="1567">
        <f t="shared" si="9"/>
        <v>675375</v>
      </c>
      <c r="O32" s="1568">
        <f t="shared" si="9"/>
        <v>394271</v>
      </c>
      <c r="P32" s="412">
        <f>SUM(P6:P31)</f>
        <v>1069646</v>
      </c>
      <c r="Q32" s="412">
        <f t="shared" ref="Q32:R32" si="10">SUM(Q6:Q31)</f>
        <v>693733</v>
      </c>
      <c r="R32" s="412">
        <f t="shared" si="10"/>
        <v>415547</v>
      </c>
      <c r="S32" s="412">
        <f>SUM(S6:S31)</f>
        <v>1109280</v>
      </c>
      <c r="V32" s="307"/>
    </row>
    <row r="33" spans="1:22" ht="21" customHeight="1">
      <c r="A33" s="1570" t="s">
        <v>198</v>
      </c>
      <c r="B33" s="263"/>
      <c r="C33" s="264"/>
      <c r="D33" s="265"/>
      <c r="E33" s="1579"/>
      <c r="F33" s="1580"/>
      <c r="G33" s="1581"/>
      <c r="H33" s="992"/>
      <c r="I33" s="1582"/>
      <c r="J33" s="1581"/>
      <c r="K33" s="1583"/>
      <c r="L33" s="1584"/>
      <c r="M33" s="1585"/>
      <c r="N33" s="266"/>
      <c r="O33" s="1587"/>
      <c r="P33" s="1586"/>
      <c r="Q33" s="266"/>
      <c r="R33" s="1587"/>
      <c r="S33" s="1586"/>
    </row>
    <row r="34" spans="1:22" ht="20.25">
      <c r="A34" s="235" t="s">
        <v>469</v>
      </c>
      <c r="B34" s="267">
        <v>65210</v>
      </c>
      <c r="C34" s="268">
        <v>18423</v>
      </c>
      <c r="D34" s="269">
        <v>83633</v>
      </c>
      <c r="E34" s="239">
        <v>72594</v>
      </c>
      <c r="F34" s="240">
        <v>19075</v>
      </c>
      <c r="G34" s="1019">
        <f>SUM(E34:F34)</f>
        <v>91669</v>
      </c>
      <c r="H34" s="1006">
        <v>74231</v>
      </c>
      <c r="I34" s="240">
        <v>19125</v>
      </c>
      <c r="J34" s="995">
        <f>SUM(H34:I34)</f>
        <v>93356</v>
      </c>
      <c r="K34" s="243">
        <v>55301</v>
      </c>
      <c r="L34" s="237">
        <v>13651</v>
      </c>
      <c r="M34" s="1014">
        <v>68952</v>
      </c>
      <c r="N34" s="243">
        <v>56033</v>
      </c>
      <c r="O34" s="237">
        <v>13707</v>
      </c>
      <c r="P34" s="409">
        <f t="shared" ref="P34:P37" si="11">SUM(N34:O34)</f>
        <v>69740</v>
      </c>
      <c r="Q34" s="243">
        <v>56033</v>
      </c>
      <c r="R34" s="237">
        <v>13707</v>
      </c>
      <c r="S34" s="1578">
        <f t="shared" ref="S34:S37" si="12">SUM(Q34:R34)</f>
        <v>69740</v>
      </c>
      <c r="V34" s="307"/>
    </row>
    <row r="35" spans="1:22" ht="20.25">
      <c r="A35" s="235" t="s">
        <v>199</v>
      </c>
      <c r="B35" s="267">
        <v>8344</v>
      </c>
      <c r="C35" s="268">
        <v>7554</v>
      </c>
      <c r="D35" s="269">
        <v>15898</v>
      </c>
      <c r="E35" s="239">
        <v>8316</v>
      </c>
      <c r="F35" s="240">
        <v>8437</v>
      </c>
      <c r="G35" s="1019">
        <f>SUM(E35:F35)</f>
        <v>16753</v>
      </c>
      <c r="H35" s="1006">
        <v>8934</v>
      </c>
      <c r="I35" s="240">
        <v>8819</v>
      </c>
      <c r="J35" s="995">
        <f>SUM(H35:I35)</f>
        <v>17753</v>
      </c>
      <c r="K35" s="243">
        <v>9528</v>
      </c>
      <c r="L35" s="237">
        <v>9268</v>
      </c>
      <c r="M35" s="1014">
        <v>18796</v>
      </c>
      <c r="N35" s="243">
        <v>10088</v>
      </c>
      <c r="O35" s="237">
        <v>9663</v>
      </c>
      <c r="P35" s="409">
        <f t="shared" si="11"/>
        <v>19751</v>
      </c>
      <c r="Q35" s="243">
        <v>10675</v>
      </c>
      <c r="R35" s="237">
        <v>9977</v>
      </c>
      <c r="S35" s="1578">
        <f t="shared" si="12"/>
        <v>20652</v>
      </c>
    </row>
    <row r="36" spans="1:22" ht="20.25">
      <c r="A36" s="235" t="s">
        <v>201</v>
      </c>
      <c r="B36" s="267">
        <v>2115</v>
      </c>
      <c r="C36" s="268">
        <v>920</v>
      </c>
      <c r="D36" s="269">
        <v>3035</v>
      </c>
      <c r="E36" s="239">
        <v>799</v>
      </c>
      <c r="F36" s="240">
        <v>453</v>
      </c>
      <c r="G36" s="1019">
        <f>SUM(E36:F36)</f>
        <v>1252</v>
      </c>
      <c r="H36" s="1006">
        <v>2495</v>
      </c>
      <c r="I36" s="240">
        <v>1102</v>
      </c>
      <c r="J36" s="995">
        <f>SUM(H36:I36)</f>
        <v>3597</v>
      </c>
      <c r="K36" s="243">
        <v>2410</v>
      </c>
      <c r="L36" s="237">
        <v>1035</v>
      </c>
      <c r="M36" s="1014">
        <v>3445</v>
      </c>
      <c r="N36" s="243">
        <v>2625</v>
      </c>
      <c r="O36" s="237">
        <v>1175</v>
      </c>
      <c r="P36" s="409">
        <f t="shared" si="11"/>
        <v>3800</v>
      </c>
      <c r="Q36" s="243">
        <v>2854</v>
      </c>
      <c r="R36" s="237">
        <v>1346</v>
      </c>
      <c r="S36" s="1578">
        <f t="shared" si="12"/>
        <v>4200</v>
      </c>
    </row>
    <row r="37" spans="1:22" ht="21" thickBot="1">
      <c r="A37" s="270" t="s">
        <v>164</v>
      </c>
      <c r="B37" s="271">
        <v>259</v>
      </c>
      <c r="C37" s="272">
        <v>105</v>
      </c>
      <c r="D37" s="273">
        <v>364</v>
      </c>
      <c r="E37" s="274">
        <v>271</v>
      </c>
      <c r="F37" s="275">
        <v>93</v>
      </c>
      <c r="G37" s="1022">
        <f>SUM(E37:F37)</f>
        <v>364</v>
      </c>
      <c r="H37" s="1006">
        <v>229</v>
      </c>
      <c r="I37" s="275">
        <v>114</v>
      </c>
      <c r="J37" s="999">
        <f>SUM(H37:I37)</f>
        <v>343</v>
      </c>
      <c r="K37" s="276">
        <v>273</v>
      </c>
      <c r="L37" s="277">
        <v>118</v>
      </c>
      <c r="M37" s="1016">
        <v>391</v>
      </c>
      <c r="N37" s="276">
        <v>273</v>
      </c>
      <c r="O37" s="277">
        <v>118</v>
      </c>
      <c r="P37" s="410">
        <f t="shared" si="11"/>
        <v>391</v>
      </c>
      <c r="Q37" s="276">
        <v>374</v>
      </c>
      <c r="R37" s="277">
        <v>145</v>
      </c>
      <c r="S37" s="1578">
        <f t="shared" si="12"/>
        <v>519</v>
      </c>
    </row>
    <row r="38" spans="1:22" ht="20.25" customHeight="1" thickBot="1">
      <c r="A38" s="253" t="s">
        <v>202</v>
      </c>
      <c r="B38" s="278">
        <f t="shared" ref="B38:D38" si="13">SUM(B34:B37)</f>
        <v>75928</v>
      </c>
      <c r="C38" s="279">
        <f t="shared" si="13"/>
        <v>27002</v>
      </c>
      <c r="D38" s="280">
        <f t="shared" si="13"/>
        <v>102930</v>
      </c>
      <c r="E38" s="295">
        <f t="shared" ref="E38:N38" si="14">SUM(E34:E37)</f>
        <v>81980</v>
      </c>
      <c r="F38" s="261">
        <f t="shared" si="14"/>
        <v>28058</v>
      </c>
      <c r="G38" s="296">
        <f t="shared" si="14"/>
        <v>110038</v>
      </c>
      <c r="H38" s="1025">
        <f t="shared" si="14"/>
        <v>85889</v>
      </c>
      <c r="I38" s="261">
        <f t="shared" si="14"/>
        <v>29160</v>
      </c>
      <c r="J38" s="1026">
        <f t="shared" si="14"/>
        <v>115049</v>
      </c>
      <c r="K38" s="295">
        <f t="shared" si="14"/>
        <v>67512</v>
      </c>
      <c r="L38" s="261">
        <f t="shared" si="14"/>
        <v>24072</v>
      </c>
      <c r="M38" s="412">
        <f t="shared" si="14"/>
        <v>91584</v>
      </c>
      <c r="N38" s="997">
        <f t="shared" si="14"/>
        <v>69019</v>
      </c>
      <c r="O38" s="261">
        <f>SUM(O34:O37)</f>
        <v>24663</v>
      </c>
      <c r="P38" s="1571">
        <f>SUM(N38:O38)</f>
        <v>93682</v>
      </c>
      <c r="Q38" s="997">
        <f>SUM(Q34:Q37)</f>
        <v>69936</v>
      </c>
      <c r="R38" s="261">
        <f>SUM(R34:R37)</f>
        <v>25175</v>
      </c>
      <c r="S38" s="1571">
        <f>SUM(S34:S37)</f>
        <v>95111</v>
      </c>
      <c r="U38" s="307"/>
    </row>
    <row r="39" spans="1:22" ht="21" customHeight="1">
      <c r="A39" s="262" t="s">
        <v>228</v>
      </c>
      <c r="B39" s="281"/>
      <c r="C39" s="282"/>
      <c r="D39" s="265"/>
      <c r="E39" s="1590"/>
      <c r="F39" s="1591"/>
      <c r="G39" s="1581"/>
      <c r="H39" s="1006"/>
      <c r="I39" s="1592"/>
      <c r="J39" s="998"/>
      <c r="K39" s="1593"/>
      <c r="L39" s="289"/>
      <c r="M39" s="1585"/>
      <c r="N39" s="1594"/>
      <c r="O39" s="1595"/>
      <c r="P39" s="411"/>
      <c r="Q39" s="1594"/>
      <c r="R39" s="1595"/>
      <c r="S39" s="411"/>
    </row>
    <row r="40" spans="1:22" ht="20.25">
      <c r="A40" s="235" t="s">
        <v>204</v>
      </c>
      <c r="B40" s="236">
        <v>12982</v>
      </c>
      <c r="C40" s="237">
        <v>7035</v>
      </c>
      <c r="D40" s="269">
        <v>20017</v>
      </c>
      <c r="E40" s="239">
        <v>12238</v>
      </c>
      <c r="F40" s="240">
        <v>7112</v>
      </c>
      <c r="G40" s="1019">
        <f t="shared" ref="G40:G53" si="15">SUM(E40:F40)</f>
        <v>19350</v>
      </c>
      <c r="H40" s="1006">
        <v>9801</v>
      </c>
      <c r="I40" s="240">
        <v>5486</v>
      </c>
      <c r="J40" s="995">
        <f t="shared" ref="J40:J53" si="16">SUM(H40:I40)</f>
        <v>15287</v>
      </c>
      <c r="K40" s="243">
        <v>10680</v>
      </c>
      <c r="L40" s="237">
        <v>6094</v>
      </c>
      <c r="M40" s="1014">
        <v>16774</v>
      </c>
      <c r="N40" s="243">
        <v>11917</v>
      </c>
      <c r="O40" s="237">
        <v>6721</v>
      </c>
      <c r="P40" s="409">
        <f t="shared" ref="P40:P46" si="17">SUM(N40:O40)</f>
        <v>18638</v>
      </c>
      <c r="Q40" s="243">
        <v>12917</v>
      </c>
      <c r="R40" s="237">
        <v>7633</v>
      </c>
      <c r="S40" s="1578">
        <f t="shared" ref="S40:S54" si="18">SUM(Q40:R40)</f>
        <v>20550</v>
      </c>
    </row>
    <row r="41" spans="1:22" ht="20.25">
      <c r="A41" s="235" t="s">
        <v>205</v>
      </c>
      <c r="B41" s="236">
        <v>7260</v>
      </c>
      <c r="C41" s="237">
        <v>5160</v>
      </c>
      <c r="D41" s="269">
        <v>12420</v>
      </c>
      <c r="E41" s="239">
        <v>9066</v>
      </c>
      <c r="F41" s="240">
        <v>6604</v>
      </c>
      <c r="G41" s="1019">
        <f t="shared" si="15"/>
        <v>15670</v>
      </c>
      <c r="H41" s="1006">
        <v>8740</v>
      </c>
      <c r="I41" s="240">
        <v>5730</v>
      </c>
      <c r="J41" s="995">
        <f t="shared" si="16"/>
        <v>14470</v>
      </c>
      <c r="K41" s="243">
        <v>10634</v>
      </c>
      <c r="L41" s="237">
        <v>8727</v>
      </c>
      <c r="M41" s="1014">
        <v>19361</v>
      </c>
      <c r="N41" s="243">
        <v>12782</v>
      </c>
      <c r="O41" s="237">
        <v>10596</v>
      </c>
      <c r="P41" s="409">
        <f t="shared" si="17"/>
        <v>23378</v>
      </c>
      <c r="Q41" s="243">
        <v>13837</v>
      </c>
      <c r="R41" s="237">
        <v>11635</v>
      </c>
      <c r="S41" s="1578">
        <f t="shared" si="18"/>
        <v>25472</v>
      </c>
    </row>
    <row r="42" spans="1:22" ht="20.25">
      <c r="A42" s="235" t="s">
        <v>206</v>
      </c>
      <c r="B42" s="236">
        <v>1485</v>
      </c>
      <c r="C42" s="237">
        <v>993</v>
      </c>
      <c r="D42" s="269">
        <v>2478</v>
      </c>
      <c r="E42" s="239">
        <v>1489</v>
      </c>
      <c r="F42" s="240">
        <v>986</v>
      </c>
      <c r="G42" s="1019">
        <f t="shared" si="15"/>
        <v>2475</v>
      </c>
      <c r="H42" s="1006">
        <v>1866</v>
      </c>
      <c r="I42" s="240">
        <v>1457</v>
      </c>
      <c r="J42" s="995">
        <f t="shared" si="16"/>
        <v>3323</v>
      </c>
      <c r="K42" s="243">
        <v>2345</v>
      </c>
      <c r="L42" s="237">
        <v>1619</v>
      </c>
      <c r="M42" s="1014">
        <v>3964</v>
      </c>
      <c r="N42" s="243">
        <v>2943</v>
      </c>
      <c r="O42" s="237">
        <v>1800</v>
      </c>
      <c r="P42" s="409">
        <f t="shared" si="17"/>
        <v>4743</v>
      </c>
      <c r="Q42" s="243">
        <v>3271</v>
      </c>
      <c r="R42" s="237">
        <v>1888</v>
      </c>
      <c r="S42" s="1578">
        <f t="shared" si="18"/>
        <v>5159</v>
      </c>
    </row>
    <row r="43" spans="1:22" ht="20.25">
      <c r="A43" s="235" t="s">
        <v>163</v>
      </c>
      <c r="B43" s="236">
        <v>3784</v>
      </c>
      <c r="C43" s="237">
        <v>2142</v>
      </c>
      <c r="D43" s="269">
        <v>5926</v>
      </c>
      <c r="E43" s="239">
        <v>2922</v>
      </c>
      <c r="F43" s="240">
        <v>1863</v>
      </c>
      <c r="G43" s="1019">
        <f t="shared" si="15"/>
        <v>4785</v>
      </c>
      <c r="H43" s="1006">
        <v>4386</v>
      </c>
      <c r="I43" s="240">
        <v>2498</v>
      </c>
      <c r="J43" s="995">
        <f t="shared" si="16"/>
        <v>6884</v>
      </c>
      <c r="K43" s="243">
        <v>5047</v>
      </c>
      <c r="L43" s="237">
        <v>2780</v>
      </c>
      <c r="M43" s="1014">
        <v>7827</v>
      </c>
      <c r="N43" s="243">
        <v>6164</v>
      </c>
      <c r="O43" s="237">
        <v>3287</v>
      </c>
      <c r="P43" s="409">
        <f t="shared" si="17"/>
        <v>9451</v>
      </c>
      <c r="Q43" s="243">
        <v>8523</v>
      </c>
      <c r="R43" s="237">
        <v>3803</v>
      </c>
      <c r="S43" s="1578">
        <f t="shared" si="18"/>
        <v>12326</v>
      </c>
      <c r="U43" s="307"/>
    </row>
    <row r="44" spans="1:22" ht="20.25">
      <c r="A44" s="235" t="s">
        <v>470</v>
      </c>
      <c r="B44" s="236">
        <v>904</v>
      </c>
      <c r="C44" s="237">
        <v>1173</v>
      </c>
      <c r="D44" s="269">
        <v>2077</v>
      </c>
      <c r="E44" s="239">
        <v>1105</v>
      </c>
      <c r="F44" s="240">
        <v>1447</v>
      </c>
      <c r="G44" s="1019">
        <f t="shared" si="15"/>
        <v>2552</v>
      </c>
      <c r="H44" s="1006">
        <v>1254</v>
      </c>
      <c r="I44" s="240">
        <v>1616</v>
      </c>
      <c r="J44" s="995">
        <f t="shared" si="16"/>
        <v>2870</v>
      </c>
      <c r="K44" s="243">
        <v>1384</v>
      </c>
      <c r="L44" s="237">
        <v>1780</v>
      </c>
      <c r="M44" s="1014">
        <v>3164</v>
      </c>
      <c r="N44" s="243">
        <v>1489</v>
      </c>
      <c r="O44" s="237">
        <v>1896</v>
      </c>
      <c r="P44" s="409">
        <f t="shared" si="17"/>
        <v>3385</v>
      </c>
      <c r="Q44" s="243">
        <v>1635</v>
      </c>
      <c r="R44" s="237">
        <v>2065</v>
      </c>
      <c r="S44" s="1578">
        <f t="shared" si="18"/>
        <v>3700</v>
      </c>
    </row>
    <row r="45" spans="1:22" ht="20.25">
      <c r="A45" s="235" t="s">
        <v>471</v>
      </c>
      <c r="B45" s="236">
        <v>608</v>
      </c>
      <c r="C45" s="237">
        <v>457</v>
      </c>
      <c r="D45" s="269">
        <v>1065</v>
      </c>
      <c r="E45" s="239">
        <v>498</v>
      </c>
      <c r="F45" s="240">
        <v>380</v>
      </c>
      <c r="G45" s="1019">
        <f t="shared" si="15"/>
        <v>878</v>
      </c>
      <c r="H45" s="1006">
        <v>554</v>
      </c>
      <c r="I45" s="240">
        <v>452</v>
      </c>
      <c r="J45" s="995">
        <f t="shared" si="16"/>
        <v>1006</v>
      </c>
      <c r="K45" s="243">
        <v>770</v>
      </c>
      <c r="L45" s="237">
        <v>710</v>
      </c>
      <c r="M45" s="1014">
        <v>1480</v>
      </c>
      <c r="N45" s="243">
        <v>651</v>
      </c>
      <c r="O45" s="237">
        <v>654</v>
      </c>
      <c r="P45" s="409">
        <f t="shared" si="17"/>
        <v>1305</v>
      </c>
      <c r="Q45" s="243">
        <v>724</v>
      </c>
      <c r="R45" s="237">
        <v>727</v>
      </c>
      <c r="S45" s="1578">
        <f t="shared" si="18"/>
        <v>1451</v>
      </c>
    </row>
    <row r="46" spans="1:22" ht="20.25">
      <c r="A46" s="235" t="s">
        <v>231</v>
      </c>
      <c r="B46" s="236">
        <v>945</v>
      </c>
      <c r="C46" s="237">
        <v>897</v>
      </c>
      <c r="D46" s="269">
        <v>1842</v>
      </c>
      <c r="E46" s="239">
        <v>1050</v>
      </c>
      <c r="F46" s="240">
        <v>725</v>
      </c>
      <c r="G46" s="1019">
        <f t="shared" si="15"/>
        <v>1775</v>
      </c>
      <c r="H46" s="1006">
        <v>1145</v>
      </c>
      <c r="I46" s="240">
        <v>840</v>
      </c>
      <c r="J46" s="995">
        <f t="shared" si="16"/>
        <v>1985</v>
      </c>
      <c r="K46" s="243">
        <v>1109</v>
      </c>
      <c r="L46" s="237">
        <v>1376</v>
      </c>
      <c r="M46" s="1014">
        <v>2485</v>
      </c>
      <c r="N46" s="243">
        <v>1123</v>
      </c>
      <c r="O46" s="237">
        <v>1810</v>
      </c>
      <c r="P46" s="409">
        <f t="shared" si="17"/>
        <v>2933</v>
      </c>
      <c r="Q46" s="243">
        <v>1406</v>
      </c>
      <c r="R46" s="237">
        <v>1623</v>
      </c>
      <c r="S46" s="1578">
        <f t="shared" si="18"/>
        <v>3029</v>
      </c>
    </row>
    <row r="47" spans="1:22" ht="20.25">
      <c r="A47" s="235" t="s">
        <v>229</v>
      </c>
      <c r="B47" s="236">
        <v>1386</v>
      </c>
      <c r="C47" s="237">
        <v>864</v>
      </c>
      <c r="D47" s="269">
        <v>2250</v>
      </c>
      <c r="E47" s="239">
        <v>1455</v>
      </c>
      <c r="F47" s="240">
        <v>923</v>
      </c>
      <c r="G47" s="1019">
        <f t="shared" si="15"/>
        <v>2378</v>
      </c>
      <c r="H47" s="1006">
        <v>1095</v>
      </c>
      <c r="I47" s="240">
        <v>705</v>
      </c>
      <c r="J47" s="995">
        <f t="shared" si="16"/>
        <v>1800</v>
      </c>
      <c r="K47" s="243">
        <v>1095</v>
      </c>
      <c r="L47" s="237">
        <v>705</v>
      </c>
      <c r="M47" s="1014">
        <v>1800</v>
      </c>
      <c r="N47" s="243">
        <v>1095</v>
      </c>
      <c r="O47" s="237">
        <v>705</v>
      </c>
      <c r="P47" s="409">
        <f>SUM(N47:O47)</f>
        <v>1800</v>
      </c>
      <c r="Q47" s="243"/>
      <c r="R47" s="237"/>
      <c r="S47" s="1578">
        <f t="shared" si="18"/>
        <v>0</v>
      </c>
      <c r="U47" s="307"/>
    </row>
    <row r="48" spans="1:22" ht="20.25">
      <c r="A48" s="235" t="s">
        <v>472</v>
      </c>
      <c r="B48" s="236">
        <v>104</v>
      </c>
      <c r="C48" s="237">
        <v>64</v>
      </c>
      <c r="D48" s="269">
        <v>168</v>
      </c>
      <c r="E48" s="239">
        <v>120</v>
      </c>
      <c r="F48" s="240">
        <v>73</v>
      </c>
      <c r="G48" s="1019">
        <f t="shared" si="15"/>
        <v>193</v>
      </c>
      <c r="H48" s="1006">
        <v>138</v>
      </c>
      <c r="I48" s="240">
        <v>85</v>
      </c>
      <c r="J48" s="995">
        <f t="shared" si="16"/>
        <v>223</v>
      </c>
      <c r="K48" s="243">
        <v>147</v>
      </c>
      <c r="L48" s="237">
        <v>86</v>
      </c>
      <c r="M48" s="1014">
        <v>233</v>
      </c>
      <c r="N48" s="243">
        <v>139</v>
      </c>
      <c r="O48" s="237">
        <v>86</v>
      </c>
      <c r="P48" s="409">
        <f t="shared" ref="P48:P53" si="19">SUM(N48:O48)</f>
        <v>225</v>
      </c>
      <c r="Q48" s="243">
        <v>143</v>
      </c>
      <c r="R48" s="237">
        <v>87</v>
      </c>
      <c r="S48" s="1578">
        <f t="shared" si="18"/>
        <v>230</v>
      </c>
    </row>
    <row r="49" spans="1:23" ht="20.25">
      <c r="A49" s="235" t="s">
        <v>473</v>
      </c>
      <c r="B49" s="236">
        <v>255</v>
      </c>
      <c r="C49" s="237">
        <v>305</v>
      </c>
      <c r="D49" s="269">
        <v>560</v>
      </c>
      <c r="E49" s="239">
        <v>335</v>
      </c>
      <c r="F49" s="240">
        <v>432</v>
      </c>
      <c r="G49" s="1019">
        <f t="shared" si="15"/>
        <v>767</v>
      </c>
      <c r="H49" s="1006">
        <v>292</v>
      </c>
      <c r="I49" s="240">
        <v>519</v>
      </c>
      <c r="J49" s="995">
        <f t="shared" si="16"/>
        <v>811</v>
      </c>
      <c r="K49" s="243">
        <v>302</v>
      </c>
      <c r="L49" s="237">
        <v>549</v>
      </c>
      <c r="M49" s="1014">
        <v>851</v>
      </c>
      <c r="N49" s="243">
        <v>315</v>
      </c>
      <c r="O49" s="237">
        <v>577</v>
      </c>
      <c r="P49" s="409">
        <f t="shared" si="19"/>
        <v>892</v>
      </c>
      <c r="Q49" s="243">
        <v>321</v>
      </c>
      <c r="R49" s="237">
        <v>596</v>
      </c>
      <c r="S49" s="1578">
        <f t="shared" si="18"/>
        <v>917</v>
      </c>
    </row>
    <row r="50" spans="1:23" ht="20.25">
      <c r="A50" s="235" t="s">
        <v>474</v>
      </c>
      <c r="B50" s="236">
        <v>397</v>
      </c>
      <c r="C50" s="237">
        <v>508</v>
      </c>
      <c r="D50" s="269">
        <v>905</v>
      </c>
      <c r="E50" s="239">
        <v>434</v>
      </c>
      <c r="F50" s="240">
        <v>520</v>
      </c>
      <c r="G50" s="1019">
        <f t="shared" si="15"/>
        <v>954</v>
      </c>
      <c r="H50" s="1006">
        <v>454</v>
      </c>
      <c r="I50" s="240">
        <v>553</v>
      </c>
      <c r="J50" s="995">
        <f t="shared" si="16"/>
        <v>1007</v>
      </c>
      <c r="K50" s="243">
        <v>600</v>
      </c>
      <c r="L50" s="237">
        <v>628</v>
      </c>
      <c r="M50" s="1014">
        <v>1228</v>
      </c>
      <c r="N50" s="243">
        <v>600</v>
      </c>
      <c r="O50" s="237">
        <v>628</v>
      </c>
      <c r="P50" s="409">
        <f t="shared" si="19"/>
        <v>1228</v>
      </c>
      <c r="Q50" s="243">
        <v>582</v>
      </c>
      <c r="R50" s="237">
        <v>715</v>
      </c>
      <c r="S50" s="1578">
        <f t="shared" si="18"/>
        <v>1297</v>
      </c>
    </row>
    <row r="51" spans="1:23" ht="20.25">
      <c r="A51" s="235" t="s">
        <v>475</v>
      </c>
      <c r="B51" s="236">
        <v>56</v>
      </c>
      <c r="C51" s="237">
        <v>29</v>
      </c>
      <c r="D51" s="269">
        <v>85</v>
      </c>
      <c r="E51" s="239">
        <v>53</v>
      </c>
      <c r="F51" s="240">
        <v>34</v>
      </c>
      <c r="G51" s="1019">
        <f t="shared" si="15"/>
        <v>87</v>
      </c>
      <c r="H51" s="1006">
        <v>54</v>
      </c>
      <c r="I51" s="240">
        <v>24</v>
      </c>
      <c r="J51" s="995">
        <f t="shared" si="16"/>
        <v>78</v>
      </c>
      <c r="K51" s="243">
        <v>56</v>
      </c>
      <c r="L51" s="237">
        <v>36</v>
      </c>
      <c r="M51" s="1014">
        <v>92</v>
      </c>
      <c r="N51" s="243">
        <v>105</v>
      </c>
      <c r="O51" s="237">
        <v>38</v>
      </c>
      <c r="P51" s="409">
        <f t="shared" si="19"/>
        <v>143</v>
      </c>
      <c r="Q51" s="243">
        <v>36</v>
      </c>
      <c r="R51" s="237">
        <v>30</v>
      </c>
      <c r="S51" s="1578">
        <f t="shared" si="18"/>
        <v>66</v>
      </c>
      <c r="U51" s="307"/>
    </row>
    <row r="52" spans="1:23" ht="20.25">
      <c r="A52" s="284" t="s">
        <v>476</v>
      </c>
      <c r="B52" s="236">
        <v>95</v>
      </c>
      <c r="C52" s="237">
        <v>74</v>
      </c>
      <c r="D52" s="269">
        <v>169</v>
      </c>
      <c r="E52" s="285">
        <v>76</v>
      </c>
      <c r="F52" s="286">
        <v>59</v>
      </c>
      <c r="G52" s="1021">
        <f t="shared" si="15"/>
        <v>135</v>
      </c>
      <c r="H52" s="1006">
        <v>50</v>
      </c>
      <c r="I52" s="286">
        <v>39</v>
      </c>
      <c r="J52" s="998">
        <f t="shared" si="16"/>
        <v>89</v>
      </c>
      <c r="K52" s="283">
        <v>66</v>
      </c>
      <c r="L52" s="282">
        <v>47</v>
      </c>
      <c r="M52" s="1015">
        <v>113</v>
      </c>
      <c r="N52" s="283">
        <v>62</v>
      </c>
      <c r="O52" s="282">
        <v>45</v>
      </c>
      <c r="P52" s="409">
        <f t="shared" si="19"/>
        <v>107</v>
      </c>
      <c r="Q52" s="283">
        <v>49</v>
      </c>
      <c r="R52" s="282">
        <v>30</v>
      </c>
      <c r="S52" s="1578">
        <f t="shared" si="18"/>
        <v>79</v>
      </c>
    </row>
    <row r="53" spans="1:23" ht="20.25">
      <c r="A53" s="235" t="s">
        <v>477</v>
      </c>
      <c r="B53" s="236">
        <v>43</v>
      </c>
      <c r="C53" s="237">
        <v>18</v>
      </c>
      <c r="D53" s="269">
        <v>61</v>
      </c>
      <c r="E53" s="239">
        <v>40</v>
      </c>
      <c r="F53" s="240">
        <v>18</v>
      </c>
      <c r="G53" s="1019">
        <f t="shared" si="15"/>
        <v>58</v>
      </c>
      <c r="H53" s="1006">
        <v>35</v>
      </c>
      <c r="I53" s="240">
        <v>19</v>
      </c>
      <c r="J53" s="995">
        <f t="shared" si="16"/>
        <v>54</v>
      </c>
      <c r="K53" s="243">
        <v>35</v>
      </c>
      <c r="L53" s="237">
        <v>14</v>
      </c>
      <c r="M53" s="1014">
        <v>49</v>
      </c>
      <c r="N53" s="243">
        <v>37</v>
      </c>
      <c r="O53" s="237">
        <v>14</v>
      </c>
      <c r="P53" s="409">
        <f t="shared" si="19"/>
        <v>51</v>
      </c>
      <c r="Q53" s="243">
        <v>39</v>
      </c>
      <c r="R53" s="237">
        <v>11</v>
      </c>
      <c r="S53" s="1578">
        <f t="shared" si="18"/>
        <v>50</v>
      </c>
    </row>
    <row r="54" spans="1:23" ht="20.25">
      <c r="A54" s="235" t="s">
        <v>478</v>
      </c>
      <c r="B54" s="248">
        <v>216</v>
      </c>
      <c r="C54" s="249">
        <v>87</v>
      </c>
      <c r="D54" s="287">
        <v>303</v>
      </c>
      <c r="E54" s="239">
        <v>90</v>
      </c>
      <c r="F54" s="240">
        <v>105</v>
      </c>
      <c r="G54" s="1019">
        <f>SUM(E54:F54)</f>
        <v>195</v>
      </c>
      <c r="H54" s="1006">
        <v>90</v>
      </c>
      <c r="I54" s="240">
        <v>105</v>
      </c>
      <c r="J54" s="995">
        <f>SUM(H54:I54)</f>
        <v>195</v>
      </c>
      <c r="K54" s="243">
        <v>90</v>
      </c>
      <c r="L54" s="237">
        <v>105</v>
      </c>
      <c r="M54" s="1014">
        <v>195</v>
      </c>
      <c r="N54" s="243">
        <v>90</v>
      </c>
      <c r="O54" s="237">
        <v>105</v>
      </c>
      <c r="P54" s="1577">
        <f>SUM(N54:O54)</f>
        <v>195</v>
      </c>
      <c r="Q54" s="2314"/>
      <c r="R54" s="2315"/>
      <c r="S54" s="2313">
        <f t="shared" si="18"/>
        <v>0</v>
      </c>
    </row>
    <row r="55" spans="1:23" ht="21" thickBot="1">
      <c r="A55" s="270" t="s">
        <v>487</v>
      </c>
      <c r="B55" s="248">
        <v>216</v>
      </c>
      <c r="C55" s="249">
        <v>87</v>
      </c>
      <c r="D55" s="287">
        <v>303</v>
      </c>
      <c r="E55" s="239"/>
      <c r="F55" s="240"/>
      <c r="G55" s="1019"/>
      <c r="H55" s="1006"/>
      <c r="I55" s="240"/>
      <c r="J55" s="995"/>
      <c r="K55" s="243"/>
      <c r="L55" s="237"/>
      <c r="M55" s="1014"/>
      <c r="N55" s="1565"/>
      <c r="O55" s="1566"/>
      <c r="P55" s="410"/>
      <c r="Q55" s="2316"/>
      <c r="R55" s="2317"/>
      <c r="S55" s="2318"/>
      <c r="U55" s="307"/>
    </row>
    <row r="56" spans="1:23" ht="22.5" customHeight="1" thickBot="1">
      <c r="A56" s="408" t="s">
        <v>209</v>
      </c>
      <c r="B56" s="278">
        <f t="shared" ref="B56:D56" si="20">SUM(B40:B55)</f>
        <v>30736</v>
      </c>
      <c r="C56" s="279">
        <f t="shared" si="20"/>
        <v>19893</v>
      </c>
      <c r="D56" s="280">
        <f t="shared" si="20"/>
        <v>50629</v>
      </c>
      <c r="E56" s="295">
        <f t="shared" ref="E56:M56" si="21">SUM(E40:E55)</f>
        <v>30971</v>
      </c>
      <c r="F56" s="261">
        <f t="shared" si="21"/>
        <v>21281</v>
      </c>
      <c r="G56" s="412">
        <f t="shared" si="21"/>
        <v>52252</v>
      </c>
      <c r="H56" s="1025">
        <f t="shared" si="21"/>
        <v>29954</v>
      </c>
      <c r="I56" s="261">
        <f t="shared" si="21"/>
        <v>20128</v>
      </c>
      <c r="J56" s="412">
        <f t="shared" si="21"/>
        <v>50082</v>
      </c>
      <c r="K56" s="997">
        <f t="shared" si="21"/>
        <v>34360</v>
      </c>
      <c r="L56" s="261">
        <f t="shared" si="21"/>
        <v>25256</v>
      </c>
      <c r="M56" s="412">
        <f t="shared" si="21"/>
        <v>59616</v>
      </c>
      <c r="N56" s="295">
        <f>SUM(N39:N55)</f>
        <v>39512</v>
      </c>
      <c r="O56" s="997">
        <f>SUM(O39:O55)</f>
        <v>28962</v>
      </c>
      <c r="P56" s="1575">
        <f>SUM(P39:P55)</f>
        <v>68474</v>
      </c>
      <c r="Q56" s="2319">
        <f>SUM(Q40:Q55)</f>
        <v>43483</v>
      </c>
      <c r="R56" s="2320">
        <f>SUM(R40:R55)</f>
        <v>30843</v>
      </c>
      <c r="S56" s="2321">
        <f>SUM(S40:S55)</f>
        <v>74326</v>
      </c>
      <c r="U56" s="307"/>
      <c r="W56" s="307"/>
    </row>
    <row r="57" spans="1:23" ht="16.5" customHeight="1">
      <c r="A57" s="262" t="s">
        <v>210</v>
      </c>
      <c r="B57" s="281"/>
      <c r="C57" s="282"/>
      <c r="D57" s="265"/>
      <c r="E57" s="1588"/>
      <c r="F57" s="1589"/>
      <c r="G57" s="1581"/>
      <c r="H57" s="992"/>
      <c r="I57" s="1592"/>
      <c r="J57" s="1581"/>
      <c r="K57" s="283"/>
      <c r="L57" s="1596"/>
      <c r="M57" s="1015"/>
      <c r="N57" s="283"/>
      <c r="O57" s="1596"/>
      <c r="P57" s="1586"/>
      <c r="Q57" s="283"/>
      <c r="R57" s="1596"/>
      <c r="S57" s="1586"/>
    </row>
    <row r="58" spans="1:23" ht="20.25">
      <c r="A58" s="235" t="s">
        <v>479</v>
      </c>
      <c r="B58" s="236">
        <v>117</v>
      </c>
      <c r="C58" s="237">
        <v>38</v>
      </c>
      <c r="D58" s="269">
        <v>155</v>
      </c>
      <c r="E58" s="239">
        <v>174</v>
      </c>
      <c r="F58" s="240">
        <v>103</v>
      </c>
      <c r="G58" s="1019">
        <f t="shared" ref="G58:G68" si="22">SUM(E58:F58)</f>
        <v>277</v>
      </c>
      <c r="H58" s="1006">
        <v>201</v>
      </c>
      <c r="I58" s="240">
        <v>118</v>
      </c>
      <c r="J58" s="995">
        <f t="shared" ref="J58:J66" si="23">SUM(H58:I58)</f>
        <v>319</v>
      </c>
      <c r="K58" s="243">
        <v>200</v>
      </c>
      <c r="L58" s="237">
        <v>117</v>
      </c>
      <c r="M58" s="1014">
        <v>317</v>
      </c>
      <c r="N58" s="243">
        <v>211</v>
      </c>
      <c r="O58" s="237">
        <v>135</v>
      </c>
      <c r="P58" s="409">
        <f t="shared" ref="P58:P69" si="24">SUM(N58:O58)</f>
        <v>346</v>
      </c>
      <c r="Q58" s="243">
        <v>204</v>
      </c>
      <c r="R58" s="237">
        <v>131</v>
      </c>
      <c r="S58" s="1578">
        <f t="shared" ref="S58:S78" si="25">SUM(Q58:R58)</f>
        <v>335</v>
      </c>
      <c r="U58" s="307"/>
    </row>
    <row r="59" spans="1:23" ht="20.25">
      <c r="A59" s="235" t="s">
        <v>480</v>
      </c>
      <c r="B59" s="236">
        <v>136</v>
      </c>
      <c r="C59" s="237">
        <v>56</v>
      </c>
      <c r="D59" s="269">
        <v>192</v>
      </c>
      <c r="E59" s="239">
        <v>189</v>
      </c>
      <c r="F59" s="240">
        <v>84</v>
      </c>
      <c r="G59" s="1019">
        <f t="shared" si="22"/>
        <v>273</v>
      </c>
      <c r="H59" s="1006">
        <v>210</v>
      </c>
      <c r="I59" s="240">
        <v>99</v>
      </c>
      <c r="J59" s="995">
        <f t="shared" si="23"/>
        <v>309</v>
      </c>
      <c r="K59" s="243">
        <v>319</v>
      </c>
      <c r="L59" s="237">
        <v>122</v>
      </c>
      <c r="M59" s="1014">
        <v>441</v>
      </c>
      <c r="N59" s="243">
        <f>12+299</f>
        <v>311</v>
      </c>
      <c r="O59" s="237">
        <f>6+126</f>
        <v>132</v>
      </c>
      <c r="P59" s="409">
        <f t="shared" si="24"/>
        <v>443</v>
      </c>
      <c r="Q59" s="243">
        <f>434+17</f>
        <v>451</v>
      </c>
      <c r="R59" s="237">
        <f>208+9</f>
        <v>217</v>
      </c>
      <c r="S59" s="1578">
        <f t="shared" si="25"/>
        <v>668</v>
      </c>
    </row>
    <row r="60" spans="1:23" ht="18.75">
      <c r="A60" s="244" t="s">
        <v>481</v>
      </c>
      <c r="B60" s="236">
        <v>190</v>
      </c>
      <c r="C60" s="237">
        <v>105</v>
      </c>
      <c r="D60" s="269">
        <v>295</v>
      </c>
      <c r="E60" s="239">
        <v>246</v>
      </c>
      <c r="F60" s="240">
        <v>110</v>
      </c>
      <c r="G60" s="1019">
        <f t="shared" si="22"/>
        <v>356</v>
      </c>
      <c r="H60" s="1006">
        <v>234</v>
      </c>
      <c r="I60" s="240">
        <v>125</v>
      </c>
      <c r="J60" s="995">
        <f t="shared" si="23"/>
        <v>359</v>
      </c>
      <c r="K60" s="243">
        <v>244</v>
      </c>
      <c r="L60" s="237">
        <v>131</v>
      </c>
      <c r="M60" s="1014">
        <v>375</v>
      </c>
      <c r="N60" s="243">
        <f>295</f>
        <v>295</v>
      </c>
      <c r="O60" s="237">
        <v>175</v>
      </c>
      <c r="P60" s="409">
        <f t="shared" si="24"/>
        <v>470</v>
      </c>
      <c r="Q60" s="243">
        <f>356+4</f>
        <v>360</v>
      </c>
      <c r="R60" s="237">
        <f>195+2</f>
        <v>197</v>
      </c>
      <c r="S60" s="1578">
        <f t="shared" si="25"/>
        <v>557</v>
      </c>
    </row>
    <row r="61" spans="1:23" ht="20.25">
      <c r="A61" s="235" t="s">
        <v>214</v>
      </c>
      <c r="B61" s="236">
        <v>94</v>
      </c>
      <c r="C61" s="237">
        <v>32</v>
      </c>
      <c r="D61" s="269">
        <v>126</v>
      </c>
      <c r="E61" s="239">
        <v>92</v>
      </c>
      <c r="F61" s="240">
        <v>25</v>
      </c>
      <c r="G61" s="1019">
        <f t="shared" si="22"/>
        <v>117</v>
      </c>
      <c r="H61" s="1006">
        <v>136</v>
      </c>
      <c r="I61" s="240">
        <v>35</v>
      </c>
      <c r="J61" s="995">
        <f t="shared" si="23"/>
        <v>171</v>
      </c>
      <c r="K61" s="243">
        <v>136</v>
      </c>
      <c r="L61" s="237">
        <v>40</v>
      </c>
      <c r="M61" s="1014">
        <v>173</v>
      </c>
      <c r="N61" s="243">
        <v>251</v>
      </c>
      <c r="O61" s="237">
        <v>19</v>
      </c>
      <c r="P61" s="409">
        <f t="shared" si="24"/>
        <v>270</v>
      </c>
      <c r="Q61" s="243">
        <v>289</v>
      </c>
      <c r="R61" s="237">
        <v>32</v>
      </c>
      <c r="S61" s="1578">
        <f t="shared" si="25"/>
        <v>321</v>
      </c>
    </row>
    <row r="62" spans="1:23" ht="20.25">
      <c r="A62" s="235" t="s">
        <v>482</v>
      </c>
      <c r="B62" s="236">
        <v>33</v>
      </c>
      <c r="C62" s="237">
        <v>13</v>
      </c>
      <c r="D62" s="269">
        <v>46</v>
      </c>
      <c r="E62" s="239">
        <v>43</v>
      </c>
      <c r="F62" s="240">
        <v>23</v>
      </c>
      <c r="G62" s="1019">
        <f t="shared" si="22"/>
        <v>66</v>
      </c>
      <c r="H62" s="1006">
        <v>77</v>
      </c>
      <c r="I62" s="240">
        <v>25</v>
      </c>
      <c r="J62" s="995">
        <f t="shared" si="23"/>
        <v>102</v>
      </c>
      <c r="K62" s="243">
        <v>90</v>
      </c>
      <c r="L62" s="237">
        <v>30</v>
      </c>
      <c r="M62" s="1014">
        <v>120</v>
      </c>
      <c r="N62" s="243">
        <v>100</v>
      </c>
      <c r="O62" s="237">
        <v>23</v>
      </c>
      <c r="P62" s="409">
        <f t="shared" si="24"/>
        <v>123</v>
      </c>
      <c r="Q62" s="243">
        <v>130</v>
      </c>
      <c r="R62" s="237">
        <v>29</v>
      </c>
      <c r="S62" s="1578">
        <f t="shared" si="25"/>
        <v>159</v>
      </c>
    </row>
    <row r="63" spans="1:23" ht="20.25">
      <c r="A63" s="235" t="s">
        <v>233</v>
      </c>
      <c r="B63" s="236" t="s">
        <v>212</v>
      </c>
      <c r="C63" s="237" t="s">
        <v>212</v>
      </c>
      <c r="D63" s="269" t="s">
        <v>212</v>
      </c>
      <c r="E63" s="239">
        <v>90</v>
      </c>
      <c r="F63" s="240">
        <v>34</v>
      </c>
      <c r="G63" s="1019">
        <f t="shared" si="22"/>
        <v>124</v>
      </c>
      <c r="H63" s="1006">
        <v>60</v>
      </c>
      <c r="I63" s="240">
        <v>20</v>
      </c>
      <c r="J63" s="995">
        <f t="shared" si="23"/>
        <v>80</v>
      </c>
      <c r="K63" s="243">
        <v>60</v>
      </c>
      <c r="L63" s="237">
        <v>20</v>
      </c>
      <c r="M63" s="1014">
        <v>80</v>
      </c>
      <c r="N63" s="243">
        <v>52</v>
      </c>
      <c r="O63" s="237">
        <v>12</v>
      </c>
      <c r="P63" s="409">
        <f t="shared" si="24"/>
        <v>64</v>
      </c>
      <c r="Q63" s="243">
        <v>64</v>
      </c>
      <c r="R63" s="237">
        <v>13</v>
      </c>
      <c r="S63" s="1578">
        <f t="shared" si="25"/>
        <v>77</v>
      </c>
    </row>
    <row r="64" spans="1:23" ht="20.25">
      <c r="A64" s="235" t="s">
        <v>483</v>
      </c>
      <c r="B64" s="236">
        <v>16</v>
      </c>
      <c r="C64" s="237">
        <v>10</v>
      </c>
      <c r="D64" s="269">
        <v>26</v>
      </c>
      <c r="E64" s="239">
        <v>35</v>
      </c>
      <c r="F64" s="240">
        <v>19</v>
      </c>
      <c r="G64" s="1019">
        <f t="shared" si="22"/>
        <v>54</v>
      </c>
      <c r="H64" s="1006">
        <v>30</v>
      </c>
      <c r="I64" s="240">
        <v>17</v>
      </c>
      <c r="J64" s="995">
        <f t="shared" si="23"/>
        <v>47</v>
      </c>
      <c r="K64" s="243">
        <v>29</v>
      </c>
      <c r="L64" s="237">
        <v>16</v>
      </c>
      <c r="M64" s="1014">
        <v>45</v>
      </c>
      <c r="N64" s="243">
        <v>21</v>
      </c>
      <c r="O64" s="237">
        <v>18</v>
      </c>
      <c r="P64" s="409">
        <f t="shared" si="24"/>
        <v>39</v>
      </c>
      <c r="Q64" s="243">
        <v>24</v>
      </c>
      <c r="R64" s="237">
        <v>22</v>
      </c>
      <c r="S64" s="1578">
        <f t="shared" si="25"/>
        <v>46</v>
      </c>
    </row>
    <row r="65" spans="1:23" ht="20.25">
      <c r="A65" s="235" t="s">
        <v>484</v>
      </c>
      <c r="B65" s="236">
        <v>25</v>
      </c>
      <c r="C65" s="237">
        <v>6</v>
      </c>
      <c r="D65" s="269">
        <v>31</v>
      </c>
      <c r="E65" s="239">
        <v>21</v>
      </c>
      <c r="F65" s="240">
        <v>4</v>
      </c>
      <c r="G65" s="1019">
        <f t="shared" si="22"/>
        <v>25</v>
      </c>
      <c r="H65" s="1006">
        <v>32</v>
      </c>
      <c r="I65" s="240">
        <v>9</v>
      </c>
      <c r="J65" s="995">
        <f t="shared" si="23"/>
        <v>41</v>
      </c>
      <c r="K65" s="243">
        <v>38</v>
      </c>
      <c r="L65" s="237">
        <v>11</v>
      </c>
      <c r="M65" s="1014">
        <v>49</v>
      </c>
      <c r="N65" s="243">
        <v>39</v>
      </c>
      <c r="O65" s="237">
        <v>7</v>
      </c>
      <c r="P65" s="409">
        <f t="shared" si="24"/>
        <v>46</v>
      </c>
      <c r="Q65" s="243">
        <v>69</v>
      </c>
      <c r="R65" s="237">
        <v>10</v>
      </c>
      <c r="S65" s="1578">
        <f t="shared" si="25"/>
        <v>79</v>
      </c>
    </row>
    <row r="66" spans="1:23" ht="20.25">
      <c r="A66" s="235" t="s">
        <v>485</v>
      </c>
      <c r="B66" s="236">
        <v>14</v>
      </c>
      <c r="C66" s="237">
        <v>5</v>
      </c>
      <c r="D66" s="269">
        <v>19</v>
      </c>
      <c r="E66" s="239">
        <v>65</v>
      </c>
      <c r="F66" s="240">
        <v>4</v>
      </c>
      <c r="G66" s="1019">
        <f t="shared" si="22"/>
        <v>69</v>
      </c>
      <c r="H66" s="1006">
        <v>174</v>
      </c>
      <c r="I66" s="240">
        <v>11</v>
      </c>
      <c r="J66" s="995">
        <f t="shared" si="23"/>
        <v>185</v>
      </c>
      <c r="K66" s="243">
        <v>218</v>
      </c>
      <c r="L66" s="237">
        <v>19</v>
      </c>
      <c r="M66" s="1014">
        <v>237</v>
      </c>
      <c r="N66" s="243">
        <f>111+95</f>
        <v>206</v>
      </c>
      <c r="O66" s="237">
        <f>13+11</f>
        <v>24</v>
      </c>
      <c r="P66" s="409">
        <f t="shared" si="24"/>
        <v>230</v>
      </c>
      <c r="Q66" s="243">
        <f>118+121</f>
        <v>239</v>
      </c>
      <c r="R66" s="237">
        <f>8+9</f>
        <v>17</v>
      </c>
      <c r="S66" s="1578">
        <f t="shared" si="25"/>
        <v>256</v>
      </c>
    </row>
    <row r="67" spans="1:23" ht="20.25">
      <c r="A67" s="235" t="s">
        <v>486</v>
      </c>
      <c r="B67" s="236">
        <v>50</v>
      </c>
      <c r="C67" s="237">
        <v>1</v>
      </c>
      <c r="D67" s="269">
        <v>51</v>
      </c>
      <c r="E67" s="239">
        <v>43</v>
      </c>
      <c r="F67" s="240">
        <v>1</v>
      </c>
      <c r="G67" s="1019">
        <f t="shared" si="22"/>
        <v>44</v>
      </c>
      <c r="H67" s="1006">
        <v>60</v>
      </c>
      <c r="I67" s="240" t="s">
        <v>212</v>
      </c>
      <c r="J67" s="995">
        <v>60</v>
      </c>
      <c r="K67" s="243">
        <v>60</v>
      </c>
      <c r="L67" s="237" t="s">
        <v>212</v>
      </c>
      <c r="M67" s="1014">
        <v>60</v>
      </c>
      <c r="N67" s="243">
        <v>77</v>
      </c>
      <c r="O67" s="237" t="s">
        <v>212</v>
      </c>
      <c r="P67" s="409">
        <f t="shared" si="24"/>
        <v>77</v>
      </c>
      <c r="Q67" s="243">
        <v>91</v>
      </c>
      <c r="R67" s="237">
        <v>0</v>
      </c>
      <c r="S67" s="1578">
        <f t="shared" si="25"/>
        <v>91</v>
      </c>
    </row>
    <row r="68" spans="1:23" ht="21" thickBot="1">
      <c r="A68" s="270" t="s">
        <v>487</v>
      </c>
      <c r="B68" s="288">
        <v>100</v>
      </c>
      <c r="C68" s="277">
        <v>16</v>
      </c>
      <c r="D68" s="273">
        <v>116</v>
      </c>
      <c r="E68" s="274">
        <v>77</v>
      </c>
      <c r="F68" s="275">
        <v>13</v>
      </c>
      <c r="G68" s="1022">
        <f t="shared" si="22"/>
        <v>90</v>
      </c>
      <c r="H68" s="1006">
        <v>138</v>
      </c>
      <c r="I68" s="275">
        <v>28</v>
      </c>
      <c r="J68" s="999">
        <f>SUM(H68:I68)</f>
        <v>166</v>
      </c>
      <c r="K68" s="276">
        <v>190</v>
      </c>
      <c r="L68" s="277">
        <v>53</v>
      </c>
      <c r="M68" s="1016">
        <v>246</v>
      </c>
      <c r="N68" s="276">
        <v>373</v>
      </c>
      <c r="O68" s="277">
        <v>82</v>
      </c>
      <c r="P68" s="410">
        <f t="shared" si="24"/>
        <v>455</v>
      </c>
      <c r="Q68" s="276">
        <v>433</v>
      </c>
      <c r="R68" s="277">
        <v>104</v>
      </c>
      <c r="S68" s="1577">
        <f t="shared" si="25"/>
        <v>537</v>
      </c>
    </row>
    <row r="69" spans="1:23" ht="21" customHeight="1" thickBot="1">
      <c r="A69" s="253" t="s">
        <v>488</v>
      </c>
      <c r="B69" s="278">
        <f t="shared" ref="B69:D69" si="26">SUM(B58:B68)</f>
        <v>775</v>
      </c>
      <c r="C69" s="279">
        <f t="shared" si="26"/>
        <v>282</v>
      </c>
      <c r="D69" s="280">
        <f t="shared" si="26"/>
        <v>1057</v>
      </c>
      <c r="E69" s="295">
        <f t="shared" ref="E69:N69" si="27">SUM(E58:E68)</f>
        <v>1075</v>
      </c>
      <c r="F69" s="261">
        <f t="shared" si="27"/>
        <v>420</v>
      </c>
      <c r="G69" s="1027">
        <f t="shared" si="27"/>
        <v>1495</v>
      </c>
      <c r="H69" s="295">
        <f t="shared" si="27"/>
        <v>1352</v>
      </c>
      <c r="I69" s="261">
        <f t="shared" si="27"/>
        <v>487</v>
      </c>
      <c r="J69" s="1026">
        <f t="shared" si="27"/>
        <v>1839</v>
      </c>
      <c r="K69" s="295">
        <f t="shared" si="27"/>
        <v>1584</v>
      </c>
      <c r="L69" s="261">
        <f t="shared" si="27"/>
        <v>559</v>
      </c>
      <c r="M69" s="412">
        <f t="shared" si="27"/>
        <v>2143</v>
      </c>
      <c r="N69" s="997">
        <f t="shared" si="27"/>
        <v>1936</v>
      </c>
      <c r="O69" s="261">
        <f>SUM(O58:O68)</f>
        <v>627</v>
      </c>
      <c r="P69" s="1572">
        <f t="shared" si="24"/>
        <v>2563</v>
      </c>
      <c r="Q69" s="997">
        <f>SUM(Q58:Q68)</f>
        <v>2354</v>
      </c>
      <c r="R69" s="261">
        <f>SUM(R58:R68)</f>
        <v>772</v>
      </c>
      <c r="S69" s="412">
        <f t="shared" si="25"/>
        <v>3126</v>
      </c>
      <c r="U69" s="307"/>
    </row>
    <row r="70" spans="1:23" ht="18" customHeight="1">
      <c r="A70" s="262" t="s">
        <v>353</v>
      </c>
      <c r="B70" s="283"/>
      <c r="C70" s="289"/>
      <c r="D70" s="265"/>
      <c r="E70" s="1588"/>
      <c r="F70" s="1589"/>
      <c r="G70" s="1581"/>
      <c r="H70" s="1598"/>
      <c r="I70" s="1597"/>
      <c r="J70" s="1581"/>
      <c r="K70" s="283"/>
      <c r="L70" s="1596"/>
      <c r="M70" s="1585"/>
      <c r="N70" s="283"/>
      <c r="O70" s="1596"/>
      <c r="P70" s="1586"/>
      <c r="Q70" s="283"/>
      <c r="R70" s="1596"/>
      <c r="S70" s="2322">
        <f t="shared" si="25"/>
        <v>0</v>
      </c>
    </row>
    <row r="71" spans="1:23" ht="20.25">
      <c r="A71" s="235" t="s">
        <v>489</v>
      </c>
      <c r="B71" s="236">
        <v>139</v>
      </c>
      <c r="C71" s="237">
        <v>59</v>
      </c>
      <c r="D71" s="269">
        <v>198</v>
      </c>
      <c r="E71" s="245">
        <v>148</v>
      </c>
      <c r="F71" s="246">
        <v>81</v>
      </c>
      <c r="G71" s="1019">
        <f t="shared" ref="G71:G77" si="28">SUM(E71:F71)</f>
        <v>229</v>
      </c>
      <c r="H71" s="1007">
        <v>186</v>
      </c>
      <c r="I71" s="240">
        <v>68</v>
      </c>
      <c r="J71" s="995">
        <f>SUM(H71:I71)</f>
        <v>254</v>
      </c>
      <c r="K71" s="243">
        <v>211</v>
      </c>
      <c r="L71" s="237">
        <v>95</v>
      </c>
      <c r="M71" s="1014">
        <v>306</v>
      </c>
      <c r="N71" s="243">
        <v>211</v>
      </c>
      <c r="O71" s="237">
        <v>95</v>
      </c>
      <c r="P71" s="409">
        <f t="shared" ref="P71:P78" si="29">SUM(N71:O71)</f>
        <v>306</v>
      </c>
      <c r="Q71" s="243">
        <v>211</v>
      </c>
      <c r="R71" s="237">
        <v>95</v>
      </c>
      <c r="S71" s="1578">
        <f t="shared" si="25"/>
        <v>306</v>
      </c>
    </row>
    <row r="72" spans="1:23" ht="20.25">
      <c r="A72" s="235" t="s">
        <v>220</v>
      </c>
      <c r="B72" s="236">
        <v>382</v>
      </c>
      <c r="C72" s="237">
        <v>242</v>
      </c>
      <c r="D72" s="269">
        <v>624</v>
      </c>
      <c r="E72" s="239">
        <v>318</v>
      </c>
      <c r="F72" s="240">
        <v>115</v>
      </c>
      <c r="G72" s="1019">
        <f t="shared" si="28"/>
        <v>433</v>
      </c>
      <c r="H72" s="1007">
        <v>287</v>
      </c>
      <c r="I72" s="240">
        <v>272</v>
      </c>
      <c r="J72" s="995">
        <f>SUM(H72:I72)</f>
        <v>559</v>
      </c>
      <c r="K72" s="243">
        <v>386</v>
      </c>
      <c r="L72" s="237">
        <v>203</v>
      </c>
      <c r="M72" s="1014">
        <v>589</v>
      </c>
      <c r="N72" s="243">
        <v>320</v>
      </c>
      <c r="O72" s="237">
        <v>111</v>
      </c>
      <c r="P72" s="409">
        <f t="shared" si="29"/>
        <v>431</v>
      </c>
      <c r="Q72" s="243">
        <v>422</v>
      </c>
      <c r="R72" s="237">
        <v>222</v>
      </c>
      <c r="S72" s="1578">
        <f t="shared" si="25"/>
        <v>644</v>
      </c>
    </row>
    <row r="73" spans="1:23" ht="20.25">
      <c r="A73" s="235" t="s">
        <v>490</v>
      </c>
      <c r="B73" s="236">
        <v>225</v>
      </c>
      <c r="C73" s="237">
        <v>104</v>
      </c>
      <c r="D73" s="269">
        <v>329</v>
      </c>
      <c r="E73" s="239">
        <v>134</v>
      </c>
      <c r="F73" s="240">
        <v>85</v>
      </c>
      <c r="G73" s="1019">
        <f t="shared" si="28"/>
        <v>219</v>
      </c>
      <c r="H73" s="1007">
        <v>266</v>
      </c>
      <c r="I73" s="240">
        <v>88</v>
      </c>
      <c r="J73" s="995">
        <f>SUM(H73:I73)</f>
        <v>354</v>
      </c>
      <c r="K73" s="243">
        <v>225</v>
      </c>
      <c r="L73" s="237">
        <v>117</v>
      </c>
      <c r="M73" s="1014">
        <v>342</v>
      </c>
      <c r="N73" s="243">
        <v>269</v>
      </c>
      <c r="O73" s="237">
        <v>130</v>
      </c>
      <c r="P73" s="409">
        <f t="shared" si="29"/>
        <v>399</v>
      </c>
      <c r="Q73" s="243">
        <v>294</v>
      </c>
      <c r="R73" s="237">
        <v>145</v>
      </c>
      <c r="S73" s="1578">
        <f t="shared" si="25"/>
        <v>439</v>
      </c>
    </row>
    <row r="74" spans="1:23" ht="20.25">
      <c r="A74" s="235" t="s">
        <v>491</v>
      </c>
      <c r="B74" s="236">
        <v>19</v>
      </c>
      <c r="C74" s="237">
        <v>9</v>
      </c>
      <c r="D74" s="269">
        <v>28</v>
      </c>
      <c r="E74" s="239">
        <v>23</v>
      </c>
      <c r="F74" s="240">
        <v>17</v>
      </c>
      <c r="G74" s="1019">
        <f t="shared" si="28"/>
        <v>40</v>
      </c>
      <c r="H74" s="1007">
        <v>22</v>
      </c>
      <c r="I74" s="240">
        <v>11</v>
      </c>
      <c r="J74" s="995">
        <v>33</v>
      </c>
      <c r="K74" s="243">
        <v>14</v>
      </c>
      <c r="L74" s="237">
        <v>2</v>
      </c>
      <c r="M74" s="1014">
        <v>16</v>
      </c>
      <c r="N74" s="243">
        <v>25</v>
      </c>
      <c r="O74" s="237">
        <v>8</v>
      </c>
      <c r="P74" s="409">
        <f t="shared" si="29"/>
        <v>33</v>
      </c>
      <c r="Q74" s="243">
        <v>25</v>
      </c>
      <c r="R74" s="237">
        <v>8</v>
      </c>
      <c r="S74" s="1578">
        <f t="shared" si="25"/>
        <v>33</v>
      </c>
    </row>
    <row r="75" spans="1:23" ht="20.25">
      <c r="A75" s="235" t="s">
        <v>492</v>
      </c>
      <c r="B75" s="236">
        <v>16</v>
      </c>
      <c r="C75" s="237">
        <v>18</v>
      </c>
      <c r="D75" s="269">
        <v>34</v>
      </c>
      <c r="E75" s="239">
        <v>18</v>
      </c>
      <c r="F75" s="240">
        <v>21</v>
      </c>
      <c r="G75" s="1019">
        <f t="shared" si="28"/>
        <v>39</v>
      </c>
      <c r="H75" s="1007">
        <v>19</v>
      </c>
      <c r="I75" s="240">
        <v>21</v>
      </c>
      <c r="J75" s="995">
        <v>40</v>
      </c>
      <c r="K75" s="243">
        <v>25</v>
      </c>
      <c r="L75" s="237">
        <v>28</v>
      </c>
      <c r="M75" s="1014">
        <v>53</v>
      </c>
      <c r="N75" s="243">
        <v>29</v>
      </c>
      <c r="O75" s="237">
        <v>22</v>
      </c>
      <c r="P75" s="409">
        <f t="shared" si="29"/>
        <v>51</v>
      </c>
      <c r="Q75" s="243">
        <v>28</v>
      </c>
      <c r="R75" s="237">
        <v>21</v>
      </c>
      <c r="S75" s="1578">
        <f t="shared" si="25"/>
        <v>49</v>
      </c>
    </row>
    <row r="76" spans="1:23" ht="20.25">
      <c r="A76" s="235" t="s">
        <v>493</v>
      </c>
      <c r="B76" s="236">
        <v>8</v>
      </c>
      <c r="C76" s="237">
        <v>5</v>
      </c>
      <c r="D76" s="269">
        <v>13</v>
      </c>
      <c r="E76" s="239">
        <v>15</v>
      </c>
      <c r="F76" s="240">
        <v>7</v>
      </c>
      <c r="G76" s="1019">
        <f t="shared" si="28"/>
        <v>22</v>
      </c>
      <c r="H76" s="1007">
        <v>10</v>
      </c>
      <c r="I76" s="240">
        <v>12</v>
      </c>
      <c r="J76" s="995">
        <v>22</v>
      </c>
      <c r="K76" s="243">
        <v>10</v>
      </c>
      <c r="L76" s="237">
        <v>15</v>
      </c>
      <c r="M76" s="1014">
        <v>25</v>
      </c>
      <c r="N76" s="243">
        <v>9</v>
      </c>
      <c r="O76" s="237">
        <v>15</v>
      </c>
      <c r="P76" s="409">
        <f t="shared" si="29"/>
        <v>24</v>
      </c>
      <c r="Q76" s="243">
        <v>4</v>
      </c>
      <c r="R76" s="237">
        <v>9</v>
      </c>
      <c r="S76" s="1578">
        <f t="shared" si="25"/>
        <v>13</v>
      </c>
    </row>
    <row r="77" spans="1:23" ht="20.25">
      <c r="A77" s="235" t="s">
        <v>494</v>
      </c>
      <c r="B77" s="236">
        <v>17</v>
      </c>
      <c r="C77" s="237">
        <v>3</v>
      </c>
      <c r="D77" s="269">
        <v>20</v>
      </c>
      <c r="E77" s="239">
        <v>25</v>
      </c>
      <c r="F77" s="240">
        <v>11</v>
      </c>
      <c r="G77" s="1019">
        <f t="shared" si="28"/>
        <v>36</v>
      </c>
      <c r="H77" s="1007">
        <v>30</v>
      </c>
      <c r="I77" s="240">
        <v>14</v>
      </c>
      <c r="J77" s="995">
        <v>44</v>
      </c>
      <c r="K77" s="243">
        <v>38</v>
      </c>
      <c r="L77" s="237">
        <v>14</v>
      </c>
      <c r="M77" s="1014">
        <v>52</v>
      </c>
      <c r="N77" s="243">
        <v>47</v>
      </c>
      <c r="O77" s="237">
        <v>24</v>
      </c>
      <c r="P77" s="409">
        <f t="shared" si="29"/>
        <v>71</v>
      </c>
      <c r="Q77" s="243">
        <v>48</v>
      </c>
      <c r="R77" s="237">
        <v>33</v>
      </c>
      <c r="S77" s="1578">
        <f t="shared" si="25"/>
        <v>81</v>
      </c>
    </row>
    <row r="78" spans="1:23" ht="21" thickBot="1">
      <c r="A78" s="270" t="s">
        <v>487</v>
      </c>
      <c r="B78" s="290" t="s">
        <v>212</v>
      </c>
      <c r="C78" s="291" t="s">
        <v>212</v>
      </c>
      <c r="D78" s="292" t="s">
        <v>212</v>
      </c>
      <c r="E78" s="274">
        <v>1</v>
      </c>
      <c r="F78" s="275">
        <v>1</v>
      </c>
      <c r="G78" s="1022">
        <v>2</v>
      </c>
      <c r="H78" s="1008" t="s">
        <v>212</v>
      </c>
      <c r="I78" s="1012" t="s">
        <v>212</v>
      </c>
      <c r="J78" s="1000" t="s">
        <v>212</v>
      </c>
      <c r="K78" s="293" t="s">
        <v>212</v>
      </c>
      <c r="L78" s="294" t="s">
        <v>212</v>
      </c>
      <c r="M78" s="1017" t="s">
        <v>212</v>
      </c>
      <c r="N78" s="293">
        <v>2</v>
      </c>
      <c r="O78" s="294">
        <v>1</v>
      </c>
      <c r="P78" s="413">
        <f t="shared" si="29"/>
        <v>3</v>
      </c>
      <c r="Q78" s="293">
        <v>45</v>
      </c>
      <c r="R78" s="294">
        <v>33</v>
      </c>
      <c r="S78" s="1578">
        <f t="shared" si="25"/>
        <v>78</v>
      </c>
    </row>
    <row r="79" spans="1:23" ht="21" customHeight="1" thickBot="1">
      <c r="A79" s="253" t="s">
        <v>495</v>
      </c>
      <c r="B79" s="295">
        <f>SUM(B71:B78)</f>
        <v>806</v>
      </c>
      <c r="C79" s="261">
        <f>SUM(C71:C78)</f>
        <v>440</v>
      </c>
      <c r="D79" s="296">
        <f>SUM(D71:D78)</f>
        <v>1246</v>
      </c>
      <c r="E79" s="257">
        <f>SUM(E71:E78)</f>
        <v>682</v>
      </c>
      <c r="F79" s="258">
        <f>SUM(F71:F78)</f>
        <v>338</v>
      </c>
      <c r="G79" s="1573">
        <v>1020</v>
      </c>
      <c r="H79" s="993">
        <f>SUM(H71:H78)</f>
        <v>820</v>
      </c>
      <c r="I79" s="259">
        <f>SUM(I71:I78)</f>
        <v>486</v>
      </c>
      <c r="J79" s="1574">
        <v>1306</v>
      </c>
      <c r="K79" s="260">
        <v>909</v>
      </c>
      <c r="L79" s="261">
        <v>474</v>
      </c>
      <c r="M79" s="1575">
        <v>1383</v>
      </c>
      <c r="N79" s="260">
        <f>SUM(N71:N78)</f>
        <v>912</v>
      </c>
      <c r="O79" s="261">
        <f>SUM(O71:O78)</f>
        <v>406</v>
      </c>
      <c r="P79" s="412">
        <f>SUM(P71:P78)</f>
        <v>1318</v>
      </c>
      <c r="Q79" s="260">
        <f>SUM(Q71:Q78)</f>
        <v>1077</v>
      </c>
      <c r="R79" s="261">
        <f>SUM(R71:R78)</f>
        <v>566</v>
      </c>
      <c r="S79" s="412">
        <f>SUM(Q79:R79)</f>
        <v>1643</v>
      </c>
      <c r="W79" s="307"/>
    </row>
    <row r="80" spans="1:23" ht="21.75" customHeight="1">
      <c r="A80" s="262" t="s">
        <v>496</v>
      </c>
      <c r="B80" s="297"/>
      <c r="C80" s="298"/>
      <c r="D80" s="299"/>
      <c r="E80" s="1588"/>
      <c r="F80" s="1589"/>
      <c r="G80" s="998"/>
      <c r="H80" s="1013"/>
      <c r="I80" s="1599"/>
      <c r="J80" s="1001"/>
      <c r="K80" s="1600"/>
      <c r="L80" s="1601"/>
      <c r="M80" s="411"/>
      <c r="N80" s="1600"/>
      <c r="O80" s="298"/>
      <c r="P80" s="1586"/>
      <c r="Q80" s="1600"/>
      <c r="R80" s="298"/>
      <c r="S80" s="1586"/>
    </row>
    <row r="81" spans="1:250" ht="20.25">
      <c r="A81" s="235" t="s">
        <v>219</v>
      </c>
      <c r="B81" s="236">
        <v>8267</v>
      </c>
      <c r="C81" s="237">
        <v>5935</v>
      </c>
      <c r="D81" s="269">
        <v>14202</v>
      </c>
      <c r="E81" s="300">
        <v>9801</v>
      </c>
      <c r="F81" s="301">
        <v>7021</v>
      </c>
      <c r="G81" s="1023">
        <f t="shared" ref="G81:G86" si="30">SUM(E81:F81)</f>
        <v>16822</v>
      </c>
      <c r="H81" s="1007">
        <v>11727</v>
      </c>
      <c r="I81" s="240">
        <v>6408</v>
      </c>
      <c r="J81" s="995">
        <f>SUM(H81:I81)</f>
        <v>18135</v>
      </c>
      <c r="K81" s="243">
        <v>12972</v>
      </c>
      <c r="L81" s="237">
        <v>7328</v>
      </c>
      <c r="M81" s="1014">
        <v>20300</v>
      </c>
      <c r="N81" s="243">
        <v>14489</v>
      </c>
      <c r="O81" s="237">
        <v>8064</v>
      </c>
      <c r="P81" s="409">
        <f t="shared" ref="P81:P84" si="31">SUM(N81:O81)</f>
        <v>22553</v>
      </c>
      <c r="Q81" s="243">
        <v>15627</v>
      </c>
      <c r="R81" s="237">
        <v>9339</v>
      </c>
      <c r="S81" s="1578">
        <f t="shared" ref="S81:S86" si="32">SUM(Q81:R81)</f>
        <v>24966</v>
      </c>
    </row>
    <row r="82" spans="1:250" ht="20.25">
      <c r="A82" s="235" t="s">
        <v>218</v>
      </c>
      <c r="B82" s="236">
        <v>8748</v>
      </c>
      <c r="C82" s="237">
        <v>4629</v>
      </c>
      <c r="D82" s="269">
        <v>13377</v>
      </c>
      <c r="E82" s="239">
        <v>8241</v>
      </c>
      <c r="F82" s="240">
        <v>6442</v>
      </c>
      <c r="G82" s="1019">
        <f t="shared" si="30"/>
        <v>14683</v>
      </c>
      <c r="H82" s="1007">
        <v>8452</v>
      </c>
      <c r="I82" s="240">
        <v>6514</v>
      </c>
      <c r="J82" s="995">
        <f>SUM(H82:I82)</f>
        <v>14966</v>
      </c>
      <c r="K82" s="243">
        <v>8652</v>
      </c>
      <c r="L82" s="237">
        <v>6656</v>
      </c>
      <c r="M82" s="1014">
        <v>15308</v>
      </c>
      <c r="N82" s="243">
        <v>8652</v>
      </c>
      <c r="O82" s="237">
        <v>6656</v>
      </c>
      <c r="P82" s="409">
        <f t="shared" si="31"/>
        <v>15308</v>
      </c>
      <c r="Q82" s="243">
        <v>9515</v>
      </c>
      <c r="R82" s="237">
        <v>7139</v>
      </c>
      <c r="S82" s="1578">
        <f t="shared" si="32"/>
        <v>16654</v>
      </c>
    </row>
    <row r="83" spans="1:250" ht="20.25">
      <c r="A83" s="235" t="s">
        <v>497</v>
      </c>
      <c r="B83" s="236">
        <v>32</v>
      </c>
      <c r="C83" s="237">
        <v>10</v>
      </c>
      <c r="D83" s="269">
        <v>42</v>
      </c>
      <c r="E83" s="239">
        <v>32</v>
      </c>
      <c r="F83" s="240">
        <v>10</v>
      </c>
      <c r="G83" s="1019">
        <f t="shared" si="30"/>
        <v>42</v>
      </c>
      <c r="H83" s="1007">
        <v>42</v>
      </c>
      <c r="I83" s="240">
        <v>12</v>
      </c>
      <c r="J83" s="995">
        <f>SUM(H83:I83)</f>
        <v>54</v>
      </c>
      <c r="K83" s="243">
        <v>44</v>
      </c>
      <c r="L83" s="237">
        <v>13</v>
      </c>
      <c r="M83" s="1014">
        <v>57</v>
      </c>
      <c r="N83" s="243">
        <v>45</v>
      </c>
      <c r="O83" s="237">
        <v>14</v>
      </c>
      <c r="P83" s="409">
        <f t="shared" si="31"/>
        <v>59</v>
      </c>
      <c r="Q83" s="243">
        <v>26</v>
      </c>
      <c r="R83" s="237">
        <v>8</v>
      </c>
      <c r="S83" s="1578">
        <f t="shared" si="32"/>
        <v>34</v>
      </c>
    </row>
    <row r="84" spans="1:250" ht="20.25">
      <c r="A84" s="235" t="s">
        <v>498</v>
      </c>
      <c r="B84" s="236">
        <v>10</v>
      </c>
      <c r="C84" s="237">
        <v>6</v>
      </c>
      <c r="D84" s="269">
        <v>16</v>
      </c>
      <c r="E84" s="239">
        <v>12</v>
      </c>
      <c r="F84" s="240">
        <v>6</v>
      </c>
      <c r="G84" s="1019">
        <f t="shared" si="30"/>
        <v>18</v>
      </c>
      <c r="H84" s="1007">
        <v>23</v>
      </c>
      <c r="I84" s="240">
        <v>5</v>
      </c>
      <c r="J84" s="995">
        <v>28</v>
      </c>
      <c r="K84" s="243">
        <v>23</v>
      </c>
      <c r="L84" s="237">
        <v>3</v>
      </c>
      <c r="M84" s="1014">
        <v>26</v>
      </c>
      <c r="N84" s="243">
        <v>24</v>
      </c>
      <c r="O84" s="237">
        <v>5</v>
      </c>
      <c r="P84" s="409">
        <f t="shared" si="31"/>
        <v>29</v>
      </c>
      <c r="Q84" s="243">
        <v>25</v>
      </c>
      <c r="R84" s="237">
        <v>11</v>
      </c>
      <c r="S84" s="1578">
        <f t="shared" si="32"/>
        <v>36</v>
      </c>
    </row>
    <row r="85" spans="1:250" ht="21" thickBot="1">
      <c r="A85" s="247" t="s">
        <v>436</v>
      </c>
      <c r="B85" s="288">
        <v>419</v>
      </c>
      <c r="C85" s="277">
        <v>225</v>
      </c>
      <c r="D85" s="273">
        <v>644</v>
      </c>
      <c r="E85" s="2325">
        <v>419</v>
      </c>
      <c r="F85" s="1011">
        <v>225</v>
      </c>
      <c r="G85" s="1020">
        <f t="shared" si="30"/>
        <v>644</v>
      </c>
      <c r="H85" s="239">
        <v>227</v>
      </c>
      <c r="I85" s="240">
        <v>121</v>
      </c>
      <c r="J85" s="1019">
        <f>SUM(H85:I85)</f>
        <v>348</v>
      </c>
      <c r="K85" s="236">
        <v>227</v>
      </c>
      <c r="L85" s="237">
        <v>121</v>
      </c>
      <c r="M85" s="2324">
        <v>348</v>
      </c>
      <c r="N85" s="236">
        <v>227</v>
      </c>
      <c r="O85" s="237">
        <v>121</v>
      </c>
      <c r="P85" s="409">
        <v>348</v>
      </c>
      <c r="Q85" s="252">
        <v>275</v>
      </c>
      <c r="R85" s="249">
        <v>201</v>
      </c>
      <c r="S85" s="1578">
        <f t="shared" si="32"/>
        <v>476</v>
      </c>
    </row>
    <row r="86" spans="1:250" ht="21" thickBot="1">
      <c r="A86" s="270" t="s">
        <v>487</v>
      </c>
      <c r="B86" s="302">
        <v>8</v>
      </c>
      <c r="C86" s="303">
        <v>2</v>
      </c>
      <c r="D86" s="304">
        <v>10</v>
      </c>
      <c r="E86" s="274">
        <v>11</v>
      </c>
      <c r="F86" s="275">
        <v>3</v>
      </c>
      <c r="G86" s="1022">
        <f t="shared" si="30"/>
        <v>14</v>
      </c>
      <c r="H86" s="1009">
        <v>20</v>
      </c>
      <c r="I86" s="305">
        <v>2</v>
      </c>
      <c r="J86" s="1002">
        <v>22</v>
      </c>
      <c r="K86" s="306">
        <v>33</v>
      </c>
      <c r="L86" s="303">
        <v>3</v>
      </c>
      <c r="M86" s="1018">
        <v>36</v>
      </c>
      <c r="N86" s="306">
        <f>9+3+2+4+1+4+1</f>
        <v>24</v>
      </c>
      <c r="O86" s="303">
        <v>2</v>
      </c>
      <c r="P86" s="413">
        <v>26</v>
      </c>
      <c r="Q86" s="288">
        <v>33</v>
      </c>
      <c r="R86" s="277">
        <v>5</v>
      </c>
      <c r="S86" s="1577">
        <f t="shared" si="32"/>
        <v>38</v>
      </c>
    </row>
    <row r="87" spans="1:250" ht="21" customHeight="1" thickBot="1">
      <c r="A87" s="253" t="s">
        <v>248</v>
      </c>
      <c r="B87" s="295">
        <f t="shared" ref="B87:D87" si="33">SUM(B81:B86)</f>
        <v>17484</v>
      </c>
      <c r="C87" s="261">
        <f t="shared" si="33"/>
        <v>10807</v>
      </c>
      <c r="D87" s="296">
        <f t="shared" si="33"/>
        <v>28291</v>
      </c>
      <c r="E87" s="295">
        <f t="shared" ref="E87:M87" si="34">SUM(E81:E86)</f>
        <v>18516</v>
      </c>
      <c r="F87" s="261">
        <f t="shared" si="34"/>
        <v>13707</v>
      </c>
      <c r="G87" s="1027">
        <f t="shared" si="34"/>
        <v>32223</v>
      </c>
      <c r="H87" s="295">
        <f t="shared" si="34"/>
        <v>20491</v>
      </c>
      <c r="I87" s="990">
        <f t="shared" si="34"/>
        <v>13062</v>
      </c>
      <c r="J87" s="412">
        <f t="shared" si="34"/>
        <v>33553</v>
      </c>
      <c r="K87" s="1024">
        <f t="shared" si="34"/>
        <v>21951</v>
      </c>
      <c r="L87" s="990">
        <f t="shared" si="34"/>
        <v>14124</v>
      </c>
      <c r="M87" s="1576">
        <f t="shared" si="34"/>
        <v>36075</v>
      </c>
      <c r="N87" s="295">
        <f>SUM(N81:N86)</f>
        <v>23461</v>
      </c>
      <c r="O87" s="990">
        <f>SUM(O81:O86)</f>
        <v>14862</v>
      </c>
      <c r="P87" s="412">
        <f>SUM(P81:P86)</f>
        <v>38323</v>
      </c>
      <c r="Q87" s="295">
        <f>SUM(Q81:Q86)</f>
        <v>25501</v>
      </c>
      <c r="R87" s="261">
        <f>SUM(R81:R86)</f>
        <v>16703</v>
      </c>
      <c r="S87" s="1575">
        <f>SUM(Q87:R87)</f>
        <v>42204</v>
      </c>
      <c r="U87" s="307"/>
      <c r="IP87" s="307">
        <f>SUM(M87:IO87)</f>
        <v>197129</v>
      </c>
    </row>
    <row r="88" spans="1:250" ht="30" customHeight="1" thickBot="1">
      <c r="A88" s="2328" t="s">
        <v>222</v>
      </c>
      <c r="B88" s="308">
        <v>679806</v>
      </c>
      <c r="C88" s="309">
        <v>377991</v>
      </c>
      <c r="D88" s="310">
        <v>1057797</v>
      </c>
      <c r="E88" s="2326">
        <f t="shared" ref="E88:R88" si="35">E87+E79+E69+E56+E38+E32</f>
        <v>732972</v>
      </c>
      <c r="F88" s="261">
        <f t="shared" si="35"/>
        <v>422662</v>
      </c>
      <c r="G88" s="296">
        <f t="shared" si="35"/>
        <v>1155634</v>
      </c>
      <c r="H88" s="260">
        <f t="shared" si="35"/>
        <v>767089</v>
      </c>
      <c r="I88" s="261">
        <f t="shared" si="35"/>
        <v>433729</v>
      </c>
      <c r="J88" s="991">
        <f t="shared" si="35"/>
        <v>1200818</v>
      </c>
      <c r="K88" s="260">
        <f t="shared" si="35"/>
        <v>777312</v>
      </c>
      <c r="L88" s="2327">
        <f t="shared" si="35"/>
        <v>445901</v>
      </c>
      <c r="M88" s="296">
        <f t="shared" si="35"/>
        <v>1223213</v>
      </c>
      <c r="N88" s="295">
        <f t="shared" si="35"/>
        <v>810215</v>
      </c>
      <c r="O88" s="2327">
        <f t="shared" si="35"/>
        <v>463791</v>
      </c>
      <c r="P88" s="296">
        <f t="shared" si="35"/>
        <v>1274006</v>
      </c>
      <c r="Q88" s="260">
        <f t="shared" si="35"/>
        <v>836084</v>
      </c>
      <c r="R88" s="2327">
        <f t="shared" si="35"/>
        <v>489606</v>
      </c>
      <c r="S88" s="296">
        <f t="shared" ref="S88" si="36">S87+S79+S69+S56+S38+S32</f>
        <v>1325690</v>
      </c>
    </row>
    <row r="89" spans="1:250" ht="15.75">
      <c r="A89" s="311" t="s">
        <v>499</v>
      </c>
      <c r="B89" s="311"/>
      <c r="C89" s="311"/>
      <c r="D89" s="311"/>
      <c r="S89" s="713"/>
    </row>
    <row r="90" spans="1:250" ht="15.75">
      <c r="A90" s="2647" t="s">
        <v>240</v>
      </c>
      <c r="B90" s="2647"/>
      <c r="C90" s="2647"/>
      <c r="D90" s="2647"/>
      <c r="E90" s="2606"/>
      <c r="F90" s="2606"/>
      <c r="G90" s="2606"/>
      <c r="H90" s="2606"/>
      <c r="I90" s="2606"/>
    </row>
    <row r="91" spans="1:250" ht="15.75">
      <c r="A91" s="2645" t="s">
        <v>1137</v>
      </c>
      <c r="B91" s="2646"/>
      <c r="C91" s="2646"/>
      <c r="D91" s="2646"/>
      <c r="E91" s="2646"/>
      <c r="F91" s="2646"/>
      <c r="G91" s="2646"/>
      <c r="H91" s="2646"/>
      <c r="I91" s="2646"/>
      <c r="J91" s="2606"/>
      <c r="K91" s="2606"/>
      <c r="L91" s="2606"/>
      <c r="M91" s="2606"/>
    </row>
    <row r="92" spans="1:250" ht="15.75">
      <c r="A92" s="1294"/>
      <c r="B92" s="311"/>
      <c r="C92" s="311"/>
      <c r="D92" s="311"/>
    </row>
    <row r="93" spans="1:250" ht="15.75">
      <c r="A93" s="311"/>
      <c r="B93" s="311"/>
      <c r="C93" s="311"/>
      <c r="D93" s="311"/>
    </row>
    <row r="94" spans="1:250" ht="15.75">
      <c r="A94" s="311"/>
      <c r="B94" s="311"/>
      <c r="C94" s="311"/>
      <c r="D94" s="311"/>
      <c r="R94" s="307"/>
      <c r="T94" s="307"/>
    </row>
    <row r="95" spans="1:250" ht="15.75">
      <c r="A95" s="311"/>
      <c r="B95" s="311"/>
      <c r="C95" s="311"/>
      <c r="D95" s="311"/>
    </row>
    <row r="96" spans="1:250" ht="15.75">
      <c r="A96" s="311"/>
      <c r="B96" s="311"/>
      <c r="C96" s="311"/>
      <c r="D96" s="311"/>
    </row>
    <row r="97" spans="1:19" ht="15.75">
      <c r="A97" s="311"/>
      <c r="B97" s="311"/>
      <c r="C97" s="311"/>
      <c r="D97" s="311"/>
    </row>
    <row r="98" spans="1:19">
      <c r="S98" s="307"/>
    </row>
  </sheetData>
  <mergeCells count="12">
    <mergeCell ref="A1:S1"/>
    <mergeCell ref="N3:P3"/>
    <mergeCell ref="Q3:S3"/>
    <mergeCell ref="E2:F2"/>
    <mergeCell ref="G2:H2"/>
    <mergeCell ref="I2:J2"/>
    <mergeCell ref="A91:M91"/>
    <mergeCell ref="A90:I90"/>
    <mergeCell ref="B3:D3"/>
    <mergeCell ref="E3:G3"/>
    <mergeCell ref="H3:J3"/>
    <mergeCell ref="K3:M3"/>
  </mergeCells>
  <printOptions horizontalCentered="1" verticalCentered="1"/>
  <pageMargins left="0.70866141732283472" right="0" top="0" bottom="0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Q49"/>
  <sheetViews>
    <sheetView view="pageLayout" topLeftCell="B7" workbookViewId="0">
      <selection activeCell="O17" sqref="O14:O17"/>
    </sheetView>
  </sheetViews>
  <sheetFormatPr baseColWidth="10" defaultRowHeight="12.75"/>
  <cols>
    <col min="1" max="1" width="2" style="437" hidden="1" customWidth="1"/>
    <col min="2" max="2" width="5.42578125" style="437" customWidth="1"/>
    <col min="3" max="3" width="25.42578125" style="437" customWidth="1"/>
    <col min="4" max="15" width="10" style="437" customWidth="1"/>
    <col min="16" max="16" width="6.42578125" style="437" customWidth="1"/>
    <col min="17" max="257" width="10.85546875" style="437"/>
    <col min="258" max="258" width="2" style="437" customWidth="1"/>
    <col min="259" max="259" width="8.42578125" style="437" customWidth="1"/>
    <col min="260" max="270" width="6.28515625" style="437" customWidth="1"/>
    <col min="271" max="271" width="18" style="437" customWidth="1"/>
    <col min="272" max="272" width="6.42578125" style="437" customWidth="1"/>
    <col min="273" max="513" width="10.85546875" style="437"/>
    <col min="514" max="514" width="2" style="437" customWidth="1"/>
    <col min="515" max="515" width="8.42578125" style="437" customWidth="1"/>
    <col min="516" max="526" width="6.28515625" style="437" customWidth="1"/>
    <col min="527" max="527" width="18" style="437" customWidth="1"/>
    <col min="528" max="528" width="6.42578125" style="437" customWidth="1"/>
    <col min="529" max="769" width="10.85546875" style="437"/>
    <col min="770" max="770" width="2" style="437" customWidth="1"/>
    <col min="771" max="771" width="8.42578125" style="437" customWidth="1"/>
    <col min="772" max="782" width="6.28515625" style="437" customWidth="1"/>
    <col min="783" max="783" width="18" style="437" customWidth="1"/>
    <col min="784" max="784" width="6.42578125" style="437" customWidth="1"/>
    <col min="785" max="1025" width="10.85546875" style="437"/>
    <col min="1026" max="1026" width="2" style="437" customWidth="1"/>
    <col min="1027" max="1027" width="8.42578125" style="437" customWidth="1"/>
    <col min="1028" max="1038" width="6.28515625" style="437" customWidth="1"/>
    <col min="1039" max="1039" width="18" style="437" customWidth="1"/>
    <col min="1040" max="1040" width="6.42578125" style="437" customWidth="1"/>
    <col min="1041" max="1281" width="10.85546875" style="437"/>
    <col min="1282" max="1282" width="2" style="437" customWidth="1"/>
    <col min="1283" max="1283" width="8.42578125" style="437" customWidth="1"/>
    <col min="1284" max="1294" width="6.28515625" style="437" customWidth="1"/>
    <col min="1295" max="1295" width="18" style="437" customWidth="1"/>
    <col min="1296" max="1296" width="6.42578125" style="437" customWidth="1"/>
    <col min="1297" max="1537" width="10.85546875" style="437"/>
    <col min="1538" max="1538" width="2" style="437" customWidth="1"/>
    <col min="1539" max="1539" width="8.42578125" style="437" customWidth="1"/>
    <col min="1540" max="1550" width="6.28515625" style="437" customWidth="1"/>
    <col min="1551" max="1551" width="18" style="437" customWidth="1"/>
    <col min="1552" max="1552" width="6.42578125" style="437" customWidth="1"/>
    <col min="1553" max="1793" width="10.85546875" style="437"/>
    <col min="1794" max="1794" width="2" style="437" customWidth="1"/>
    <col min="1795" max="1795" width="8.42578125" style="437" customWidth="1"/>
    <col min="1796" max="1806" width="6.28515625" style="437" customWidth="1"/>
    <col min="1807" max="1807" width="18" style="437" customWidth="1"/>
    <col min="1808" max="1808" width="6.42578125" style="437" customWidth="1"/>
    <col min="1809" max="2049" width="10.85546875" style="437"/>
    <col min="2050" max="2050" width="2" style="437" customWidth="1"/>
    <col min="2051" max="2051" width="8.42578125" style="437" customWidth="1"/>
    <col min="2052" max="2062" width="6.28515625" style="437" customWidth="1"/>
    <col min="2063" max="2063" width="18" style="437" customWidth="1"/>
    <col min="2064" max="2064" width="6.42578125" style="437" customWidth="1"/>
    <col min="2065" max="2305" width="10.85546875" style="437"/>
    <col min="2306" max="2306" width="2" style="437" customWidth="1"/>
    <col min="2307" max="2307" width="8.42578125" style="437" customWidth="1"/>
    <col min="2308" max="2318" width="6.28515625" style="437" customWidth="1"/>
    <col min="2319" max="2319" width="18" style="437" customWidth="1"/>
    <col min="2320" max="2320" width="6.42578125" style="437" customWidth="1"/>
    <col min="2321" max="2561" width="10.85546875" style="437"/>
    <col min="2562" max="2562" width="2" style="437" customWidth="1"/>
    <col min="2563" max="2563" width="8.42578125" style="437" customWidth="1"/>
    <col min="2564" max="2574" width="6.28515625" style="437" customWidth="1"/>
    <col min="2575" max="2575" width="18" style="437" customWidth="1"/>
    <col min="2576" max="2576" width="6.42578125" style="437" customWidth="1"/>
    <col min="2577" max="2817" width="10.85546875" style="437"/>
    <col min="2818" max="2818" width="2" style="437" customWidth="1"/>
    <col min="2819" max="2819" width="8.42578125" style="437" customWidth="1"/>
    <col min="2820" max="2830" width="6.28515625" style="437" customWidth="1"/>
    <col min="2831" max="2831" width="18" style="437" customWidth="1"/>
    <col min="2832" max="2832" width="6.42578125" style="437" customWidth="1"/>
    <col min="2833" max="3073" width="10.85546875" style="437"/>
    <col min="3074" max="3074" width="2" style="437" customWidth="1"/>
    <col min="3075" max="3075" width="8.42578125" style="437" customWidth="1"/>
    <col min="3076" max="3086" width="6.28515625" style="437" customWidth="1"/>
    <col min="3087" max="3087" width="18" style="437" customWidth="1"/>
    <col min="3088" max="3088" width="6.42578125" style="437" customWidth="1"/>
    <col min="3089" max="3329" width="10.85546875" style="437"/>
    <col min="3330" max="3330" width="2" style="437" customWidth="1"/>
    <col min="3331" max="3331" width="8.42578125" style="437" customWidth="1"/>
    <col min="3332" max="3342" width="6.28515625" style="437" customWidth="1"/>
    <col min="3343" max="3343" width="18" style="437" customWidth="1"/>
    <col min="3344" max="3344" width="6.42578125" style="437" customWidth="1"/>
    <col min="3345" max="3585" width="10.85546875" style="437"/>
    <col min="3586" max="3586" width="2" style="437" customWidth="1"/>
    <col min="3587" max="3587" width="8.42578125" style="437" customWidth="1"/>
    <col min="3588" max="3598" width="6.28515625" style="437" customWidth="1"/>
    <col min="3599" max="3599" width="18" style="437" customWidth="1"/>
    <col min="3600" max="3600" width="6.42578125" style="437" customWidth="1"/>
    <col min="3601" max="3841" width="10.85546875" style="437"/>
    <col min="3842" max="3842" width="2" style="437" customWidth="1"/>
    <col min="3843" max="3843" width="8.42578125" style="437" customWidth="1"/>
    <col min="3844" max="3854" width="6.28515625" style="437" customWidth="1"/>
    <col min="3855" max="3855" width="18" style="437" customWidth="1"/>
    <col min="3856" max="3856" width="6.42578125" style="437" customWidth="1"/>
    <col min="3857" max="4097" width="10.85546875" style="437"/>
    <col min="4098" max="4098" width="2" style="437" customWidth="1"/>
    <col min="4099" max="4099" width="8.42578125" style="437" customWidth="1"/>
    <col min="4100" max="4110" width="6.28515625" style="437" customWidth="1"/>
    <col min="4111" max="4111" width="18" style="437" customWidth="1"/>
    <col min="4112" max="4112" width="6.42578125" style="437" customWidth="1"/>
    <col min="4113" max="4353" width="10.85546875" style="437"/>
    <col min="4354" max="4354" width="2" style="437" customWidth="1"/>
    <col min="4355" max="4355" width="8.42578125" style="437" customWidth="1"/>
    <col min="4356" max="4366" width="6.28515625" style="437" customWidth="1"/>
    <col min="4367" max="4367" width="18" style="437" customWidth="1"/>
    <col min="4368" max="4368" width="6.42578125" style="437" customWidth="1"/>
    <col min="4369" max="4609" width="10.85546875" style="437"/>
    <col min="4610" max="4610" width="2" style="437" customWidth="1"/>
    <col min="4611" max="4611" width="8.42578125" style="437" customWidth="1"/>
    <col min="4612" max="4622" width="6.28515625" style="437" customWidth="1"/>
    <col min="4623" max="4623" width="18" style="437" customWidth="1"/>
    <col min="4624" max="4624" width="6.42578125" style="437" customWidth="1"/>
    <col min="4625" max="4865" width="10.85546875" style="437"/>
    <col min="4866" max="4866" width="2" style="437" customWidth="1"/>
    <col min="4867" max="4867" width="8.42578125" style="437" customWidth="1"/>
    <col min="4868" max="4878" width="6.28515625" style="437" customWidth="1"/>
    <col min="4879" max="4879" width="18" style="437" customWidth="1"/>
    <col min="4880" max="4880" width="6.42578125" style="437" customWidth="1"/>
    <col min="4881" max="5121" width="10.85546875" style="437"/>
    <col min="5122" max="5122" width="2" style="437" customWidth="1"/>
    <col min="5123" max="5123" width="8.42578125" style="437" customWidth="1"/>
    <col min="5124" max="5134" width="6.28515625" style="437" customWidth="1"/>
    <col min="5135" max="5135" width="18" style="437" customWidth="1"/>
    <col min="5136" max="5136" width="6.42578125" style="437" customWidth="1"/>
    <col min="5137" max="5377" width="10.85546875" style="437"/>
    <col min="5378" max="5378" width="2" style="437" customWidth="1"/>
    <col min="5379" max="5379" width="8.42578125" style="437" customWidth="1"/>
    <col min="5380" max="5390" width="6.28515625" style="437" customWidth="1"/>
    <col min="5391" max="5391" width="18" style="437" customWidth="1"/>
    <col min="5392" max="5392" width="6.42578125" style="437" customWidth="1"/>
    <col min="5393" max="5633" width="10.85546875" style="437"/>
    <col min="5634" max="5634" width="2" style="437" customWidth="1"/>
    <col min="5635" max="5635" width="8.42578125" style="437" customWidth="1"/>
    <col min="5636" max="5646" width="6.28515625" style="437" customWidth="1"/>
    <col min="5647" max="5647" width="18" style="437" customWidth="1"/>
    <col min="5648" max="5648" width="6.42578125" style="437" customWidth="1"/>
    <col min="5649" max="5889" width="10.85546875" style="437"/>
    <col min="5890" max="5890" width="2" style="437" customWidth="1"/>
    <col min="5891" max="5891" width="8.42578125" style="437" customWidth="1"/>
    <col min="5892" max="5902" width="6.28515625" style="437" customWidth="1"/>
    <col min="5903" max="5903" width="18" style="437" customWidth="1"/>
    <col min="5904" max="5904" width="6.42578125" style="437" customWidth="1"/>
    <col min="5905" max="6145" width="10.85546875" style="437"/>
    <col min="6146" max="6146" width="2" style="437" customWidth="1"/>
    <col min="6147" max="6147" width="8.42578125" style="437" customWidth="1"/>
    <col min="6148" max="6158" width="6.28515625" style="437" customWidth="1"/>
    <col min="6159" max="6159" width="18" style="437" customWidth="1"/>
    <col min="6160" max="6160" width="6.42578125" style="437" customWidth="1"/>
    <col min="6161" max="6401" width="10.85546875" style="437"/>
    <col min="6402" max="6402" width="2" style="437" customWidth="1"/>
    <col min="6403" max="6403" width="8.42578125" style="437" customWidth="1"/>
    <col min="6404" max="6414" width="6.28515625" style="437" customWidth="1"/>
    <col min="6415" max="6415" width="18" style="437" customWidth="1"/>
    <col min="6416" max="6416" width="6.42578125" style="437" customWidth="1"/>
    <col min="6417" max="6657" width="10.85546875" style="437"/>
    <col min="6658" max="6658" width="2" style="437" customWidth="1"/>
    <col min="6659" max="6659" width="8.42578125" style="437" customWidth="1"/>
    <col min="6660" max="6670" width="6.28515625" style="437" customWidth="1"/>
    <col min="6671" max="6671" width="18" style="437" customWidth="1"/>
    <col min="6672" max="6672" width="6.42578125" style="437" customWidth="1"/>
    <col min="6673" max="6913" width="10.85546875" style="437"/>
    <col min="6914" max="6914" width="2" style="437" customWidth="1"/>
    <col min="6915" max="6915" width="8.42578125" style="437" customWidth="1"/>
    <col min="6916" max="6926" width="6.28515625" style="437" customWidth="1"/>
    <col min="6927" max="6927" width="18" style="437" customWidth="1"/>
    <col min="6928" max="6928" width="6.42578125" style="437" customWidth="1"/>
    <col min="6929" max="7169" width="10.85546875" style="437"/>
    <col min="7170" max="7170" width="2" style="437" customWidth="1"/>
    <col min="7171" max="7171" width="8.42578125" style="437" customWidth="1"/>
    <col min="7172" max="7182" width="6.28515625" style="437" customWidth="1"/>
    <col min="7183" max="7183" width="18" style="437" customWidth="1"/>
    <col min="7184" max="7184" width="6.42578125" style="437" customWidth="1"/>
    <col min="7185" max="7425" width="10.85546875" style="437"/>
    <col min="7426" max="7426" width="2" style="437" customWidth="1"/>
    <col min="7427" max="7427" width="8.42578125" style="437" customWidth="1"/>
    <col min="7428" max="7438" width="6.28515625" style="437" customWidth="1"/>
    <col min="7439" max="7439" width="18" style="437" customWidth="1"/>
    <col min="7440" max="7440" width="6.42578125" style="437" customWidth="1"/>
    <col min="7441" max="7681" width="10.85546875" style="437"/>
    <col min="7682" max="7682" width="2" style="437" customWidth="1"/>
    <col min="7683" max="7683" width="8.42578125" style="437" customWidth="1"/>
    <col min="7684" max="7694" width="6.28515625" style="437" customWidth="1"/>
    <col min="7695" max="7695" width="18" style="437" customWidth="1"/>
    <col min="7696" max="7696" width="6.42578125" style="437" customWidth="1"/>
    <col min="7697" max="7937" width="10.85546875" style="437"/>
    <col min="7938" max="7938" width="2" style="437" customWidth="1"/>
    <col min="7939" max="7939" width="8.42578125" style="437" customWidth="1"/>
    <col min="7940" max="7950" width="6.28515625" style="437" customWidth="1"/>
    <col min="7951" max="7951" width="18" style="437" customWidth="1"/>
    <col min="7952" max="7952" width="6.42578125" style="437" customWidth="1"/>
    <col min="7953" max="8193" width="10.85546875" style="437"/>
    <col min="8194" max="8194" width="2" style="437" customWidth="1"/>
    <col min="8195" max="8195" width="8.42578125" style="437" customWidth="1"/>
    <col min="8196" max="8206" width="6.28515625" style="437" customWidth="1"/>
    <col min="8207" max="8207" width="18" style="437" customWidth="1"/>
    <col min="8208" max="8208" width="6.42578125" style="437" customWidth="1"/>
    <col min="8209" max="8449" width="10.85546875" style="437"/>
    <col min="8450" max="8450" width="2" style="437" customWidth="1"/>
    <col min="8451" max="8451" width="8.42578125" style="437" customWidth="1"/>
    <col min="8452" max="8462" width="6.28515625" style="437" customWidth="1"/>
    <col min="8463" max="8463" width="18" style="437" customWidth="1"/>
    <col min="8464" max="8464" width="6.42578125" style="437" customWidth="1"/>
    <col min="8465" max="8705" width="10.85546875" style="437"/>
    <col min="8706" max="8706" width="2" style="437" customWidth="1"/>
    <col min="8707" max="8707" width="8.42578125" style="437" customWidth="1"/>
    <col min="8708" max="8718" width="6.28515625" style="437" customWidth="1"/>
    <col min="8719" max="8719" width="18" style="437" customWidth="1"/>
    <col min="8720" max="8720" width="6.42578125" style="437" customWidth="1"/>
    <col min="8721" max="8961" width="10.85546875" style="437"/>
    <col min="8962" max="8962" width="2" style="437" customWidth="1"/>
    <col min="8963" max="8963" width="8.42578125" style="437" customWidth="1"/>
    <col min="8964" max="8974" width="6.28515625" style="437" customWidth="1"/>
    <col min="8975" max="8975" width="18" style="437" customWidth="1"/>
    <col min="8976" max="8976" width="6.42578125" style="437" customWidth="1"/>
    <col min="8977" max="9217" width="10.85546875" style="437"/>
    <col min="9218" max="9218" width="2" style="437" customWidth="1"/>
    <col min="9219" max="9219" width="8.42578125" style="437" customWidth="1"/>
    <col min="9220" max="9230" width="6.28515625" style="437" customWidth="1"/>
    <col min="9231" max="9231" width="18" style="437" customWidth="1"/>
    <col min="9232" max="9232" width="6.42578125" style="437" customWidth="1"/>
    <col min="9233" max="9473" width="10.85546875" style="437"/>
    <col min="9474" max="9474" width="2" style="437" customWidth="1"/>
    <col min="9475" max="9475" width="8.42578125" style="437" customWidth="1"/>
    <col min="9476" max="9486" width="6.28515625" style="437" customWidth="1"/>
    <col min="9487" max="9487" width="18" style="437" customWidth="1"/>
    <col min="9488" max="9488" width="6.42578125" style="437" customWidth="1"/>
    <col min="9489" max="9729" width="10.85546875" style="437"/>
    <col min="9730" max="9730" width="2" style="437" customWidth="1"/>
    <col min="9731" max="9731" width="8.42578125" style="437" customWidth="1"/>
    <col min="9732" max="9742" width="6.28515625" style="437" customWidth="1"/>
    <col min="9743" max="9743" width="18" style="437" customWidth="1"/>
    <col min="9744" max="9744" width="6.42578125" style="437" customWidth="1"/>
    <col min="9745" max="9985" width="10.85546875" style="437"/>
    <col min="9986" max="9986" width="2" style="437" customWidth="1"/>
    <col min="9987" max="9987" width="8.42578125" style="437" customWidth="1"/>
    <col min="9988" max="9998" width="6.28515625" style="437" customWidth="1"/>
    <col min="9999" max="9999" width="18" style="437" customWidth="1"/>
    <col min="10000" max="10000" width="6.42578125" style="437" customWidth="1"/>
    <col min="10001" max="10241" width="10.85546875" style="437"/>
    <col min="10242" max="10242" width="2" style="437" customWidth="1"/>
    <col min="10243" max="10243" width="8.42578125" style="437" customWidth="1"/>
    <col min="10244" max="10254" width="6.28515625" style="437" customWidth="1"/>
    <col min="10255" max="10255" width="18" style="437" customWidth="1"/>
    <col min="10256" max="10256" width="6.42578125" style="437" customWidth="1"/>
    <col min="10257" max="10497" width="10.85546875" style="437"/>
    <col min="10498" max="10498" width="2" style="437" customWidth="1"/>
    <col min="10499" max="10499" width="8.42578125" style="437" customWidth="1"/>
    <col min="10500" max="10510" width="6.28515625" style="437" customWidth="1"/>
    <col min="10511" max="10511" width="18" style="437" customWidth="1"/>
    <col min="10512" max="10512" width="6.42578125" style="437" customWidth="1"/>
    <col min="10513" max="10753" width="10.85546875" style="437"/>
    <col min="10754" max="10754" width="2" style="437" customWidth="1"/>
    <col min="10755" max="10755" width="8.42578125" style="437" customWidth="1"/>
    <col min="10756" max="10766" width="6.28515625" style="437" customWidth="1"/>
    <col min="10767" max="10767" width="18" style="437" customWidth="1"/>
    <col min="10768" max="10768" width="6.42578125" style="437" customWidth="1"/>
    <col min="10769" max="11009" width="10.85546875" style="437"/>
    <col min="11010" max="11010" width="2" style="437" customWidth="1"/>
    <col min="11011" max="11011" width="8.42578125" style="437" customWidth="1"/>
    <col min="11012" max="11022" width="6.28515625" style="437" customWidth="1"/>
    <col min="11023" max="11023" width="18" style="437" customWidth="1"/>
    <col min="11024" max="11024" width="6.42578125" style="437" customWidth="1"/>
    <col min="11025" max="11265" width="10.85546875" style="437"/>
    <col min="11266" max="11266" width="2" style="437" customWidth="1"/>
    <col min="11267" max="11267" width="8.42578125" style="437" customWidth="1"/>
    <col min="11268" max="11278" width="6.28515625" style="437" customWidth="1"/>
    <col min="11279" max="11279" width="18" style="437" customWidth="1"/>
    <col min="11280" max="11280" width="6.42578125" style="437" customWidth="1"/>
    <col min="11281" max="11521" width="10.85546875" style="437"/>
    <col min="11522" max="11522" width="2" style="437" customWidth="1"/>
    <col min="11523" max="11523" width="8.42578125" style="437" customWidth="1"/>
    <col min="11524" max="11534" width="6.28515625" style="437" customWidth="1"/>
    <col min="11535" max="11535" width="18" style="437" customWidth="1"/>
    <col min="11536" max="11536" width="6.42578125" style="437" customWidth="1"/>
    <col min="11537" max="11777" width="10.85546875" style="437"/>
    <col min="11778" max="11778" width="2" style="437" customWidth="1"/>
    <col min="11779" max="11779" width="8.42578125" style="437" customWidth="1"/>
    <col min="11780" max="11790" width="6.28515625" style="437" customWidth="1"/>
    <col min="11791" max="11791" width="18" style="437" customWidth="1"/>
    <col min="11792" max="11792" width="6.42578125" style="437" customWidth="1"/>
    <col min="11793" max="12033" width="10.85546875" style="437"/>
    <col min="12034" max="12034" width="2" style="437" customWidth="1"/>
    <col min="12035" max="12035" width="8.42578125" style="437" customWidth="1"/>
    <col min="12036" max="12046" width="6.28515625" style="437" customWidth="1"/>
    <col min="12047" max="12047" width="18" style="437" customWidth="1"/>
    <col min="12048" max="12048" width="6.42578125" style="437" customWidth="1"/>
    <col min="12049" max="12289" width="10.85546875" style="437"/>
    <col min="12290" max="12290" width="2" style="437" customWidth="1"/>
    <col min="12291" max="12291" width="8.42578125" style="437" customWidth="1"/>
    <col min="12292" max="12302" width="6.28515625" style="437" customWidth="1"/>
    <col min="12303" max="12303" width="18" style="437" customWidth="1"/>
    <col min="12304" max="12304" width="6.42578125" style="437" customWidth="1"/>
    <col min="12305" max="12545" width="10.85546875" style="437"/>
    <col min="12546" max="12546" width="2" style="437" customWidth="1"/>
    <col min="12547" max="12547" width="8.42578125" style="437" customWidth="1"/>
    <col min="12548" max="12558" width="6.28515625" style="437" customWidth="1"/>
    <col min="12559" max="12559" width="18" style="437" customWidth="1"/>
    <col min="12560" max="12560" width="6.42578125" style="437" customWidth="1"/>
    <col min="12561" max="12801" width="10.85546875" style="437"/>
    <col min="12802" max="12802" width="2" style="437" customWidth="1"/>
    <col min="12803" max="12803" width="8.42578125" style="437" customWidth="1"/>
    <col min="12804" max="12814" width="6.28515625" style="437" customWidth="1"/>
    <col min="12815" max="12815" width="18" style="437" customWidth="1"/>
    <col min="12816" max="12816" width="6.42578125" style="437" customWidth="1"/>
    <col min="12817" max="13057" width="10.85546875" style="437"/>
    <col min="13058" max="13058" width="2" style="437" customWidth="1"/>
    <col min="13059" max="13059" width="8.42578125" style="437" customWidth="1"/>
    <col min="13060" max="13070" width="6.28515625" style="437" customWidth="1"/>
    <col min="13071" max="13071" width="18" style="437" customWidth="1"/>
    <col min="13072" max="13072" width="6.42578125" style="437" customWidth="1"/>
    <col min="13073" max="13313" width="10.85546875" style="437"/>
    <col min="13314" max="13314" width="2" style="437" customWidth="1"/>
    <col min="13315" max="13315" width="8.42578125" style="437" customWidth="1"/>
    <col min="13316" max="13326" width="6.28515625" style="437" customWidth="1"/>
    <col min="13327" max="13327" width="18" style="437" customWidth="1"/>
    <col min="13328" max="13328" width="6.42578125" style="437" customWidth="1"/>
    <col min="13329" max="13569" width="10.85546875" style="437"/>
    <col min="13570" max="13570" width="2" style="437" customWidth="1"/>
    <col min="13571" max="13571" width="8.42578125" style="437" customWidth="1"/>
    <col min="13572" max="13582" width="6.28515625" style="437" customWidth="1"/>
    <col min="13583" max="13583" width="18" style="437" customWidth="1"/>
    <col min="13584" max="13584" width="6.42578125" style="437" customWidth="1"/>
    <col min="13585" max="13825" width="10.85546875" style="437"/>
    <col min="13826" max="13826" width="2" style="437" customWidth="1"/>
    <col min="13827" max="13827" width="8.42578125" style="437" customWidth="1"/>
    <col min="13828" max="13838" width="6.28515625" style="437" customWidth="1"/>
    <col min="13839" max="13839" width="18" style="437" customWidth="1"/>
    <col min="13840" max="13840" width="6.42578125" style="437" customWidth="1"/>
    <col min="13841" max="14081" width="10.85546875" style="437"/>
    <col min="14082" max="14082" width="2" style="437" customWidth="1"/>
    <col min="14083" max="14083" width="8.42578125" style="437" customWidth="1"/>
    <col min="14084" max="14094" width="6.28515625" style="437" customWidth="1"/>
    <col min="14095" max="14095" width="18" style="437" customWidth="1"/>
    <col min="14096" max="14096" width="6.42578125" style="437" customWidth="1"/>
    <col min="14097" max="14337" width="10.85546875" style="437"/>
    <col min="14338" max="14338" width="2" style="437" customWidth="1"/>
    <col min="14339" max="14339" width="8.42578125" style="437" customWidth="1"/>
    <col min="14340" max="14350" width="6.28515625" style="437" customWidth="1"/>
    <col min="14351" max="14351" width="18" style="437" customWidth="1"/>
    <col min="14352" max="14352" width="6.42578125" style="437" customWidth="1"/>
    <col min="14353" max="14593" width="10.85546875" style="437"/>
    <col min="14594" max="14594" width="2" style="437" customWidth="1"/>
    <col min="14595" max="14595" width="8.42578125" style="437" customWidth="1"/>
    <col min="14596" max="14606" width="6.28515625" style="437" customWidth="1"/>
    <col min="14607" max="14607" width="18" style="437" customWidth="1"/>
    <col min="14608" max="14608" width="6.42578125" style="437" customWidth="1"/>
    <col min="14609" max="14849" width="10.85546875" style="437"/>
    <col min="14850" max="14850" width="2" style="437" customWidth="1"/>
    <col min="14851" max="14851" width="8.42578125" style="437" customWidth="1"/>
    <col min="14852" max="14862" width="6.28515625" style="437" customWidth="1"/>
    <col min="14863" max="14863" width="18" style="437" customWidth="1"/>
    <col min="14864" max="14864" width="6.42578125" style="437" customWidth="1"/>
    <col min="14865" max="15105" width="10.85546875" style="437"/>
    <col min="15106" max="15106" width="2" style="437" customWidth="1"/>
    <col min="15107" max="15107" width="8.42578125" style="437" customWidth="1"/>
    <col min="15108" max="15118" width="6.28515625" style="437" customWidth="1"/>
    <col min="15119" max="15119" width="18" style="437" customWidth="1"/>
    <col min="15120" max="15120" width="6.42578125" style="437" customWidth="1"/>
    <col min="15121" max="15361" width="10.85546875" style="437"/>
    <col min="15362" max="15362" width="2" style="437" customWidth="1"/>
    <col min="15363" max="15363" width="8.42578125" style="437" customWidth="1"/>
    <col min="15364" max="15374" width="6.28515625" style="437" customWidth="1"/>
    <col min="15375" max="15375" width="18" style="437" customWidth="1"/>
    <col min="15376" max="15376" width="6.42578125" style="437" customWidth="1"/>
    <col min="15377" max="15617" width="10.85546875" style="437"/>
    <col min="15618" max="15618" width="2" style="437" customWidth="1"/>
    <col min="15619" max="15619" width="8.42578125" style="437" customWidth="1"/>
    <col min="15620" max="15630" width="6.28515625" style="437" customWidth="1"/>
    <col min="15631" max="15631" width="18" style="437" customWidth="1"/>
    <col min="15632" max="15632" width="6.42578125" style="437" customWidth="1"/>
    <col min="15633" max="15873" width="10.85546875" style="437"/>
    <col min="15874" max="15874" width="2" style="437" customWidth="1"/>
    <col min="15875" max="15875" width="8.42578125" style="437" customWidth="1"/>
    <col min="15876" max="15886" width="6.28515625" style="437" customWidth="1"/>
    <col min="15887" max="15887" width="18" style="437" customWidth="1"/>
    <col min="15888" max="15888" width="6.42578125" style="437" customWidth="1"/>
    <col min="15889" max="16129" width="10.85546875" style="437"/>
    <col min="16130" max="16130" width="2" style="437" customWidth="1"/>
    <col min="16131" max="16131" width="8.42578125" style="437" customWidth="1"/>
    <col min="16132" max="16142" width="6.28515625" style="437" customWidth="1"/>
    <col min="16143" max="16143" width="18" style="437" customWidth="1"/>
    <col min="16144" max="16144" width="6.42578125" style="437" customWidth="1"/>
    <col min="16145" max="16384" width="10.85546875" style="437"/>
  </cols>
  <sheetData>
    <row r="1" spans="2:17" ht="39" customHeight="1">
      <c r="B1" s="2229">
        <v>133</v>
      </c>
    </row>
    <row r="2" spans="2:17" ht="18.75">
      <c r="O2" s="2195"/>
    </row>
    <row r="3" spans="2:17" ht="18.75">
      <c r="O3" s="2195"/>
    </row>
    <row r="4" spans="2:17" ht="18.75">
      <c r="O4" s="2195"/>
    </row>
    <row r="5" spans="2:17" ht="18.75">
      <c r="O5" s="2195"/>
    </row>
    <row r="8" spans="2:17" ht="20.25">
      <c r="C8" s="1833" t="s">
        <v>1211</v>
      </c>
      <c r="D8" s="2406" t="s">
        <v>1357</v>
      </c>
      <c r="E8" s="2406"/>
      <c r="F8" s="2406"/>
      <c r="G8" s="2406"/>
      <c r="H8" s="2406"/>
      <c r="I8" s="2406"/>
      <c r="J8" s="2406"/>
      <c r="K8" s="2406"/>
      <c r="L8" s="2406"/>
      <c r="M8" s="2406"/>
      <c r="N8" s="2406"/>
      <c r="O8" s="2406"/>
    </row>
    <row r="10" spans="2:17" ht="13.5" customHeight="1"/>
    <row r="11" spans="2:17" ht="49.5" customHeight="1">
      <c r="C11" s="1843" t="s">
        <v>1209</v>
      </c>
      <c r="D11" s="1844" t="s">
        <v>1155</v>
      </c>
      <c r="E11" s="1795" t="s">
        <v>1165</v>
      </c>
      <c r="F11" s="1795" t="s">
        <v>1156</v>
      </c>
      <c r="G11" s="1795" t="s">
        <v>1157</v>
      </c>
      <c r="H11" s="1795" t="s">
        <v>1158</v>
      </c>
      <c r="I11" s="1795" t="s">
        <v>1159</v>
      </c>
      <c r="J11" s="1795" t="s">
        <v>1164</v>
      </c>
      <c r="K11" s="1795" t="s">
        <v>1160</v>
      </c>
      <c r="L11" s="1795" t="s">
        <v>1161</v>
      </c>
      <c r="M11" s="1795" t="s">
        <v>1162</v>
      </c>
      <c r="N11" s="1795" t="s">
        <v>1163</v>
      </c>
      <c r="O11" s="1796" t="s">
        <v>132</v>
      </c>
      <c r="Q11" s="1788"/>
    </row>
    <row r="12" spans="2:17" ht="30" customHeight="1">
      <c r="C12" s="1797" t="s">
        <v>1120</v>
      </c>
      <c r="D12" s="1832">
        <v>681</v>
      </c>
      <c r="E12" s="1832">
        <v>552</v>
      </c>
      <c r="F12" s="1832">
        <v>230</v>
      </c>
      <c r="G12" s="1832">
        <v>522</v>
      </c>
      <c r="H12" s="1832">
        <v>1033</v>
      </c>
      <c r="I12" s="1832">
        <v>995</v>
      </c>
      <c r="J12" s="1832"/>
      <c r="K12" s="1832">
        <v>70</v>
      </c>
      <c r="L12" s="1832">
        <v>240</v>
      </c>
      <c r="M12" s="1832">
        <v>218</v>
      </c>
      <c r="N12" s="1832">
        <v>628</v>
      </c>
      <c r="O12" s="1852">
        <f t="shared" ref="O12:O17" si="0">D12+M12+L12+K12+J12+I12+H12+G12+F12+E12+N12</f>
        <v>5169</v>
      </c>
      <c r="P12" s="1790"/>
    </row>
    <row r="13" spans="2:17" ht="30" customHeight="1">
      <c r="C13" s="1797" t="s">
        <v>1206</v>
      </c>
      <c r="D13" s="1832">
        <v>315</v>
      </c>
      <c r="E13" s="1832">
        <v>239</v>
      </c>
      <c r="F13" s="1832">
        <v>119</v>
      </c>
      <c r="G13" s="1832">
        <v>175</v>
      </c>
      <c r="H13" s="1832">
        <v>150</v>
      </c>
      <c r="I13" s="1832">
        <v>495</v>
      </c>
      <c r="J13" s="1832"/>
      <c r="K13" s="1832">
        <v>110</v>
      </c>
      <c r="L13" s="1832">
        <v>285</v>
      </c>
      <c r="M13" s="1832">
        <v>100</v>
      </c>
      <c r="N13" s="1832">
        <v>0</v>
      </c>
      <c r="O13" s="1852">
        <f t="shared" si="0"/>
        <v>1988</v>
      </c>
      <c r="P13" s="1790"/>
      <c r="Q13" s="1791"/>
    </row>
    <row r="14" spans="2:17" ht="30" customHeight="1">
      <c r="C14" s="1797" t="s">
        <v>1205</v>
      </c>
      <c r="D14" s="1832">
        <v>297</v>
      </c>
      <c r="E14" s="1832">
        <v>275</v>
      </c>
      <c r="F14" s="1832">
        <v>70</v>
      </c>
      <c r="G14" s="1832">
        <v>45</v>
      </c>
      <c r="H14" s="1832">
        <v>187</v>
      </c>
      <c r="I14" s="1832">
        <v>15</v>
      </c>
      <c r="J14" s="1832"/>
      <c r="K14" s="1832">
        <v>117</v>
      </c>
      <c r="L14" s="1832">
        <v>65</v>
      </c>
      <c r="M14" s="1832">
        <v>50</v>
      </c>
      <c r="N14" s="1832">
        <v>0</v>
      </c>
      <c r="O14" s="1852">
        <f t="shared" si="0"/>
        <v>1121</v>
      </c>
      <c r="P14" s="1790"/>
    </row>
    <row r="15" spans="2:17" ht="30" customHeight="1">
      <c r="C15" s="1800" t="s">
        <v>1217</v>
      </c>
      <c r="D15" s="1832">
        <v>633</v>
      </c>
      <c r="E15" s="1832">
        <v>210</v>
      </c>
      <c r="F15" s="1832">
        <v>668</v>
      </c>
      <c r="G15" s="1832">
        <v>230</v>
      </c>
      <c r="H15" s="1832">
        <v>70</v>
      </c>
      <c r="I15" s="1832">
        <v>77</v>
      </c>
      <c r="J15" s="1832"/>
      <c r="K15" s="1832">
        <v>0</v>
      </c>
      <c r="L15" s="1832">
        <v>582</v>
      </c>
      <c r="M15" s="1832">
        <v>85</v>
      </c>
      <c r="N15" s="1832">
        <v>42</v>
      </c>
      <c r="O15" s="1852">
        <f t="shared" si="0"/>
        <v>2597</v>
      </c>
      <c r="P15" s="1790"/>
    </row>
    <row r="16" spans="2:17" ht="30" customHeight="1">
      <c r="C16" s="1800" t="s">
        <v>1207</v>
      </c>
      <c r="D16" s="1832">
        <v>475</v>
      </c>
      <c r="E16" s="1832">
        <v>0</v>
      </c>
      <c r="F16" s="1832">
        <v>0</v>
      </c>
      <c r="G16" s="1832">
        <v>0</v>
      </c>
      <c r="H16" s="1832">
        <v>0</v>
      </c>
      <c r="I16" s="1832">
        <v>0</v>
      </c>
      <c r="J16" s="1832"/>
      <c r="K16" s="1832">
        <v>0</v>
      </c>
      <c r="L16" s="1832">
        <v>210</v>
      </c>
      <c r="M16" s="1832">
        <v>0</v>
      </c>
      <c r="N16" s="1832">
        <v>0</v>
      </c>
      <c r="O16" s="1852">
        <f t="shared" ref="O16" si="1">D16+M16+L16+K16+J16+I16+H16+G16+F16+E16+N16</f>
        <v>685</v>
      </c>
      <c r="P16" s="1790"/>
    </row>
    <row r="17" spans="3:16" ht="30" customHeight="1">
      <c r="C17" s="1800" t="s">
        <v>1365</v>
      </c>
      <c r="D17" s="1832">
        <v>509</v>
      </c>
      <c r="E17" s="1832">
        <v>586</v>
      </c>
      <c r="F17" s="1832">
        <v>323</v>
      </c>
      <c r="G17" s="1832">
        <v>311</v>
      </c>
      <c r="H17" s="1832">
        <v>188</v>
      </c>
      <c r="I17" s="1832">
        <v>37</v>
      </c>
      <c r="J17" s="1832"/>
      <c r="K17" s="1832">
        <v>75</v>
      </c>
      <c r="L17" s="1832">
        <v>142</v>
      </c>
      <c r="M17" s="1832">
        <v>87</v>
      </c>
      <c r="N17" s="1832">
        <v>111</v>
      </c>
      <c r="O17" s="1852">
        <f t="shared" si="0"/>
        <v>2369</v>
      </c>
      <c r="P17" s="1790"/>
    </row>
    <row r="18" spans="3:16" ht="30" customHeight="1">
      <c r="C18" s="1798" t="s">
        <v>248</v>
      </c>
      <c r="D18" s="1852">
        <f t="shared" ref="D18:I18" si="2">SUM(D12:D17)</f>
        <v>2910</v>
      </c>
      <c r="E18" s="1852">
        <f t="shared" si="2"/>
        <v>1862</v>
      </c>
      <c r="F18" s="1852">
        <f t="shared" si="2"/>
        <v>1410</v>
      </c>
      <c r="G18" s="1852">
        <f t="shared" si="2"/>
        <v>1283</v>
      </c>
      <c r="H18" s="1852">
        <f t="shared" si="2"/>
        <v>1628</v>
      </c>
      <c r="I18" s="1852">
        <f t="shared" si="2"/>
        <v>1619</v>
      </c>
      <c r="J18" s="1852"/>
      <c r="K18" s="1852">
        <f>SUM(K12:K17)</f>
        <v>372</v>
      </c>
      <c r="L18" s="1852">
        <f>SUM(L12:L17)</f>
        <v>1524</v>
      </c>
      <c r="M18" s="1852">
        <f>SUM(M12:M17)</f>
        <v>540</v>
      </c>
      <c r="N18" s="1852">
        <f>SUM(N12:N17)</f>
        <v>781</v>
      </c>
      <c r="O18" s="1852">
        <f>SUM(O12:O17)</f>
        <v>13929</v>
      </c>
    </row>
    <row r="19" spans="3:16">
      <c r="C19" s="1788"/>
      <c r="D19" s="1788"/>
      <c r="E19" s="1788"/>
      <c r="F19" s="1788"/>
      <c r="G19" s="1788"/>
      <c r="H19" s="1788"/>
      <c r="I19" s="1788"/>
      <c r="J19" s="1788"/>
      <c r="K19" s="1788"/>
      <c r="L19" s="1788"/>
      <c r="M19" s="1788"/>
    </row>
    <row r="20" spans="3:16">
      <c r="C20" s="769" t="s">
        <v>1122</v>
      </c>
      <c r="D20" s="1788"/>
      <c r="E20" s="1788"/>
      <c r="F20" s="1788"/>
      <c r="G20" s="1788"/>
      <c r="H20" s="1788"/>
      <c r="I20" s="1788"/>
      <c r="J20" s="1788"/>
      <c r="K20" s="1788"/>
      <c r="L20" s="1788"/>
      <c r="M20" s="1788"/>
    </row>
    <row r="21" spans="3:16">
      <c r="C21" s="1788"/>
      <c r="D21" s="1788"/>
      <c r="E21" s="1788"/>
      <c r="F21" s="1788"/>
      <c r="G21" s="1788"/>
      <c r="H21" s="1788"/>
      <c r="I21" s="1788"/>
      <c r="J21" s="1788"/>
      <c r="K21" s="1788"/>
      <c r="L21" s="1788"/>
      <c r="M21" s="1788"/>
    </row>
    <row r="22" spans="3:16">
      <c r="C22" s="1788"/>
      <c r="D22" s="1788"/>
      <c r="E22" s="1788"/>
      <c r="F22" s="1788"/>
      <c r="G22" s="1788"/>
      <c r="H22" s="1788"/>
      <c r="I22" s="1788"/>
      <c r="J22" s="1788"/>
      <c r="K22" s="1788"/>
      <c r="L22" s="1788"/>
      <c r="M22" s="1788"/>
    </row>
    <row r="23" spans="3:16">
      <c r="C23" s="1788"/>
      <c r="D23" s="1788"/>
      <c r="E23" s="1788"/>
      <c r="F23" s="1788"/>
      <c r="G23" s="1788"/>
      <c r="H23" s="1788"/>
      <c r="I23" s="1788"/>
      <c r="J23" s="1788"/>
      <c r="K23" s="1788"/>
      <c r="L23" s="1788"/>
      <c r="M23" s="1788"/>
    </row>
    <row r="24" spans="3:16">
      <c r="C24" s="1788"/>
      <c r="D24" s="1788"/>
      <c r="E24" s="1788"/>
      <c r="F24" s="1788"/>
      <c r="G24" s="1788"/>
      <c r="H24" s="1788"/>
      <c r="I24" s="1788"/>
      <c r="J24" s="1788"/>
      <c r="K24" s="1788"/>
      <c r="L24" s="1788"/>
      <c r="M24" s="1788"/>
    </row>
    <row r="25" spans="3:16">
      <c r="C25" s="1788"/>
      <c r="D25" s="1788"/>
      <c r="E25" s="1788"/>
      <c r="F25" s="1788"/>
      <c r="G25" s="1788"/>
      <c r="H25" s="1788"/>
      <c r="I25" s="1788"/>
      <c r="J25" s="1788"/>
      <c r="K25" s="1788"/>
      <c r="L25" s="1788"/>
      <c r="M25" s="1788"/>
    </row>
    <row r="26" spans="3:16">
      <c r="C26" s="1788"/>
      <c r="D26" s="1788"/>
      <c r="E26" s="1788"/>
      <c r="F26" s="1788"/>
      <c r="G26" s="1788"/>
      <c r="H26" s="1788"/>
      <c r="I26" s="1788"/>
      <c r="J26" s="1788"/>
      <c r="K26" s="1788"/>
      <c r="L26" s="1788"/>
      <c r="M26" s="1788"/>
    </row>
    <row r="27" spans="3:16">
      <c r="C27" s="1788"/>
      <c r="D27" s="1788"/>
      <c r="E27" s="1788"/>
      <c r="F27" s="1788"/>
      <c r="G27" s="1788"/>
      <c r="H27" s="1788"/>
      <c r="I27" s="1788"/>
      <c r="J27" s="1788"/>
      <c r="K27" s="1788"/>
      <c r="L27" s="1788"/>
      <c r="M27" s="1788"/>
    </row>
    <row r="28" spans="3:16">
      <c r="C28" s="1788"/>
      <c r="D28" s="1788"/>
      <c r="E28" s="1788"/>
      <c r="F28" s="1788"/>
      <c r="G28" s="1788"/>
      <c r="H28" s="1788"/>
      <c r="I28" s="1788"/>
      <c r="J28" s="1788"/>
      <c r="K28" s="1788"/>
      <c r="L28" s="1788"/>
      <c r="M28" s="1788"/>
    </row>
    <row r="29" spans="3:16">
      <c r="C29" s="1788"/>
      <c r="D29" s="1788"/>
      <c r="E29" s="1788"/>
      <c r="F29" s="1788"/>
      <c r="G29" s="1788"/>
      <c r="H29" s="1788"/>
      <c r="I29" s="1788"/>
      <c r="J29" s="1788"/>
      <c r="K29" s="1788"/>
      <c r="L29" s="1788"/>
      <c r="M29" s="1788"/>
    </row>
    <row r="30" spans="3:16">
      <c r="C30" s="1788"/>
      <c r="D30" s="1788"/>
      <c r="E30" s="1788"/>
      <c r="F30" s="1788"/>
      <c r="G30" s="1788"/>
      <c r="H30" s="1788"/>
      <c r="I30" s="1788"/>
      <c r="J30" s="1788"/>
      <c r="K30" s="1788"/>
      <c r="L30" s="1788"/>
      <c r="M30" s="1788"/>
    </row>
    <row r="31" spans="3:16">
      <c r="C31" s="1788"/>
      <c r="D31" s="1788"/>
      <c r="E31" s="1788"/>
      <c r="F31" s="1788"/>
      <c r="G31" s="1788"/>
      <c r="H31" s="1788"/>
      <c r="I31" s="1788"/>
      <c r="J31" s="1788"/>
      <c r="K31" s="1788"/>
      <c r="L31" s="1788"/>
      <c r="M31" s="1788"/>
    </row>
    <row r="32" spans="3:16">
      <c r="C32" s="1788"/>
      <c r="D32" s="1788"/>
      <c r="E32" s="1788"/>
      <c r="F32" s="1788"/>
      <c r="G32" s="1788"/>
      <c r="H32" s="1788"/>
      <c r="I32" s="1788"/>
      <c r="J32" s="1788"/>
      <c r="K32" s="1788"/>
      <c r="L32" s="1788"/>
      <c r="M32" s="1788"/>
    </row>
    <row r="33" spans="3:13">
      <c r="C33" s="1788"/>
      <c r="D33" s="1788"/>
      <c r="E33" s="1788"/>
      <c r="F33" s="1788"/>
      <c r="G33" s="1788"/>
      <c r="H33" s="1788"/>
      <c r="I33" s="1788"/>
      <c r="J33" s="1788"/>
      <c r="K33" s="1788"/>
      <c r="L33" s="1788"/>
      <c r="M33" s="1788"/>
    </row>
    <row r="34" spans="3:13">
      <c r="C34" s="1788"/>
      <c r="D34" s="1788"/>
      <c r="E34" s="1788"/>
      <c r="F34" s="1788"/>
      <c r="G34" s="1788"/>
      <c r="H34" s="1788"/>
      <c r="I34" s="1788"/>
      <c r="J34" s="1788"/>
      <c r="K34" s="1788"/>
      <c r="L34" s="1788"/>
      <c r="M34" s="1788"/>
    </row>
    <row r="35" spans="3:13">
      <c r="C35" s="1788"/>
      <c r="D35" s="1788"/>
      <c r="E35" s="1788"/>
      <c r="F35" s="1788"/>
      <c r="G35" s="1788"/>
      <c r="H35" s="1788"/>
      <c r="I35" s="1788"/>
      <c r="J35" s="1788"/>
      <c r="K35" s="1788"/>
      <c r="L35" s="1788"/>
      <c r="M35" s="1788"/>
    </row>
    <row r="36" spans="3:13">
      <c r="C36" s="1788"/>
      <c r="D36" s="1788"/>
      <c r="E36" s="1788"/>
      <c r="F36" s="1788"/>
      <c r="G36" s="1788"/>
      <c r="H36" s="1788"/>
      <c r="I36" s="1788"/>
      <c r="J36" s="1788"/>
      <c r="K36" s="1788"/>
      <c r="L36" s="1788"/>
      <c r="M36" s="1788"/>
    </row>
    <row r="37" spans="3:13">
      <c r="C37" s="1788"/>
      <c r="D37" s="1788"/>
      <c r="E37" s="1788"/>
      <c r="F37" s="1788"/>
      <c r="G37" s="1788"/>
      <c r="H37" s="1788"/>
      <c r="I37" s="1788"/>
      <c r="J37" s="1788"/>
      <c r="K37" s="1788"/>
      <c r="L37" s="1788"/>
      <c r="M37" s="1788"/>
    </row>
    <row r="38" spans="3:13">
      <c r="C38" s="1788"/>
      <c r="D38" s="1788"/>
      <c r="E38" s="1788"/>
      <c r="F38" s="1788"/>
      <c r="G38" s="1788"/>
      <c r="H38" s="1788"/>
      <c r="I38" s="1788"/>
      <c r="J38" s="1788"/>
      <c r="K38" s="1788"/>
      <c r="L38" s="1788"/>
      <c r="M38" s="1788"/>
    </row>
    <row r="39" spans="3:13">
      <c r="C39" s="1788"/>
      <c r="D39" s="1788"/>
      <c r="E39" s="1788"/>
      <c r="F39" s="1788"/>
      <c r="G39" s="1788"/>
      <c r="H39" s="1788"/>
      <c r="I39" s="1788"/>
      <c r="J39" s="1788"/>
      <c r="K39" s="1788"/>
      <c r="L39" s="1788"/>
      <c r="M39" s="1788"/>
    </row>
    <row r="40" spans="3:13">
      <c r="C40" s="1788"/>
      <c r="D40" s="1788"/>
      <c r="E40" s="1788"/>
      <c r="F40" s="1788"/>
      <c r="G40" s="1788"/>
      <c r="H40" s="1788"/>
      <c r="I40" s="1788"/>
      <c r="J40" s="1788"/>
      <c r="K40" s="1788"/>
      <c r="L40" s="1788"/>
      <c r="M40" s="1788"/>
    </row>
    <row r="41" spans="3:13">
      <c r="C41" s="1788"/>
      <c r="D41" s="1788"/>
      <c r="E41" s="1788"/>
      <c r="F41" s="1788"/>
      <c r="G41" s="1788"/>
      <c r="H41" s="1788"/>
      <c r="I41" s="1788"/>
      <c r="J41" s="1788"/>
      <c r="K41" s="1788"/>
      <c r="L41" s="1788"/>
      <c r="M41" s="1788"/>
    </row>
    <row r="42" spans="3:13">
      <c r="C42" s="1788"/>
      <c r="D42" s="1788"/>
      <c r="E42" s="1788"/>
      <c r="F42" s="1788"/>
      <c r="G42" s="1788"/>
      <c r="H42" s="1788"/>
      <c r="I42" s="1788"/>
      <c r="J42" s="1788"/>
      <c r="K42" s="1788"/>
      <c r="L42" s="1788"/>
      <c r="M42" s="1788"/>
    </row>
    <row r="43" spans="3:13">
      <c r="C43" s="1788"/>
      <c r="D43" s="1788"/>
      <c r="E43" s="1788"/>
      <c r="F43" s="1788"/>
      <c r="G43" s="1788"/>
      <c r="H43" s="1788"/>
      <c r="I43" s="1788"/>
      <c r="J43" s="1788"/>
      <c r="K43" s="1788"/>
      <c r="L43" s="1788"/>
      <c r="M43" s="1788"/>
    </row>
    <row r="44" spans="3:13">
      <c r="C44" s="1788"/>
      <c r="D44" s="1788"/>
      <c r="E44" s="1788"/>
      <c r="F44" s="1788"/>
      <c r="G44" s="1788"/>
      <c r="H44" s="1788"/>
      <c r="I44" s="1788"/>
      <c r="J44" s="1788"/>
      <c r="K44" s="1788"/>
      <c r="L44" s="1788"/>
      <c r="M44" s="1788"/>
    </row>
    <row r="45" spans="3:13">
      <c r="C45" s="1788"/>
      <c r="D45" s="1788"/>
      <c r="E45" s="1788"/>
      <c r="F45" s="1788"/>
      <c r="G45" s="1788"/>
      <c r="H45" s="1788"/>
      <c r="I45" s="1788"/>
      <c r="J45" s="1788"/>
      <c r="K45" s="1788"/>
      <c r="L45" s="1788"/>
      <c r="M45" s="1788"/>
    </row>
    <row r="46" spans="3:13">
      <c r="C46" s="1788"/>
      <c r="D46" s="1788"/>
      <c r="E46" s="1788"/>
      <c r="F46" s="1788"/>
      <c r="G46" s="1788"/>
      <c r="H46" s="1788"/>
      <c r="I46" s="1788"/>
      <c r="J46" s="1788"/>
      <c r="K46" s="1788"/>
      <c r="L46" s="1788"/>
      <c r="M46" s="1788"/>
    </row>
    <row r="47" spans="3:13">
      <c r="C47" s="1788"/>
      <c r="D47" s="1788"/>
      <c r="E47" s="1788"/>
      <c r="F47" s="1788"/>
      <c r="G47" s="1788"/>
      <c r="H47" s="1788"/>
      <c r="I47" s="1788"/>
      <c r="J47" s="1788"/>
      <c r="K47" s="1788"/>
      <c r="L47" s="1788"/>
      <c r="M47" s="1788"/>
    </row>
    <row r="48" spans="3:13">
      <c r="C48" s="1788"/>
      <c r="D48" s="1788"/>
      <c r="E48" s="1788"/>
      <c r="F48" s="1788"/>
      <c r="G48" s="1788"/>
      <c r="H48" s="1788"/>
      <c r="I48" s="1788"/>
      <c r="J48" s="1788"/>
      <c r="K48" s="1788"/>
      <c r="L48" s="1788"/>
      <c r="M48" s="1788"/>
    </row>
    <row r="49" spans="3:13">
      <c r="C49" s="1788"/>
      <c r="D49" s="1788"/>
      <c r="E49" s="1788"/>
      <c r="F49" s="1788"/>
      <c r="G49" s="1788"/>
      <c r="H49" s="1788"/>
      <c r="I49" s="1788"/>
      <c r="J49" s="1788"/>
      <c r="K49" s="1788"/>
      <c r="L49" s="1788"/>
      <c r="M49" s="1788"/>
    </row>
  </sheetData>
  <mergeCells count="1">
    <mergeCell ref="D8:O8"/>
  </mergeCells>
  <phoneticPr fontId="128" type="noConversion"/>
  <pageMargins left="0.19685039370078741" right="0.39370078740157483" top="0.31" bottom="0.98425196850393704" header="0.31" footer="0.51181102362204722"/>
  <pageSetup paperSize="9" scale="93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AE69"/>
  <sheetViews>
    <sheetView workbookViewId="0">
      <selection activeCell="A32" sqref="A32"/>
    </sheetView>
  </sheetViews>
  <sheetFormatPr baseColWidth="10" defaultColWidth="11.42578125" defaultRowHeight="12.75"/>
  <cols>
    <col min="1" max="1" width="23.28515625" style="19" customWidth="1"/>
    <col min="2" max="2" width="0.28515625" style="19" hidden="1" customWidth="1"/>
    <col min="3" max="3" width="0.140625" style="19" hidden="1" customWidth="1"/>
    <col min="4" max="4" width="9" style="19" customWidth="1"/>
    <col min="5" max="5" width="7.7109375" style="19" customWidth="1"/>
    <col min="6" max="6" width="8.85546875" style="19" customWidth="1"/>
    <col min="7" max="7" width="7.7109375" style="19" customWidth="1"/>
    <col min="8" max="8" width="10" style="19" customWidth="1"/>
    <col min="9" max="9" width="7.7109375" style="19" customWidth="1"/>
    <col min="10" max="10" width="10.140625" style="19" customWidth="1"/>
    <col min="11" max="11" width="7.7109375" style="19" customWidth="1"/>
    <col min="12" max="12" width="10" style="19" customWidth="1"/>
    <col min="13" max="13" width="7.7109375" style="19" customWidth="1"/>
    <col min="14" max="14" width="10" style="149" customWidth="1"/>
    <col min="15" max="15" width="7.7109375" style="19" customWidth="1"/>
    <col min="16" max="16" width="9.85546875" style="19" customWidth="1"/>
    <col min="17" max="17" width="6.7109375" style="19" customWidth="1"/>
    <col min="18" max="18" width="9.85546875" style="19" customWidth="1"/>
    <col min="19" max="19" width="7.28515625" style="19" customWidth="1"/>
    <col min="20" max="20" width="10.140625" style="19" customWidth="1"/>
    <col min="21" max="21" width="7.7109375" style="19" customWidth="1"/>
    <col min="22" max="23" width="11.42578125" style="19"/>
    <col min="24" max="24" width="16" style="19" customWidth="1"/>
    <col min="25" max="254" width="11.42578125" style="19"/>
    <col min="255" max="255" width="23.140625" style="19" customWidth="1"/>
    <col min="256" max="256" width="11.42578125" style="19" customWidth="1"/>
    <col min="257" max="257" width="9.140625" style="19" customWidth="1"/>
    <col min="258" max="258" width="8.85546875" style="19" customWidth="1"/>
    <col min="259" max="259" width="9.7109375" style="19" customWidth="1"/>
    <col min="260" max="260" width="8.7109375" style="19" customWidth="1"/>
    <col min="261" max="261" width="8" style="19" customWidth="1"/>
    <col min="262" max="262" width="8.42578125" style="19" customWidth="1"/>
    <col min="263" max="263" width="8.140625" style="19" customWidth="1"/>
    <col min="264" max="264" width="8.85546875" style="19" customWidth="1"/>
    <col min="265" max="265" width="8" style="19" customWidth="1"/>
    <col min="266" max="266" width="8.85546875" style="19" customWidth="1"/>
    <col min="267" max="267" width="7.7109375" style="19" customWidth="1"/>
    <col min="268" max="268" width="7.85546875" style="19" customWidth="1"/>
    <col min="269" max="269" width="6.85546875" style="19" customWidth="1"/>
    <col min="270" max="270" width="9.7109375" style="19" customWidth="1"/>
    <col min="271" max="271" width="8.42578125" style="19" customWidth="1"/>
    <col min="272" max="272" width="9.85546875" style="19" customWidth="1"/>
    <col min="273" max="273" width="8.42578125" style="19" customWidth="1"/>
    <col min="274" max="510" width="11.42578125" style="19"/>
    <col min="511" max="511" width="23.140625" style="19" customWidth="1"/>
    <col min="512" max="512" width="11.42578125" style="19" customWidth="1"/>
    <col min="513" max="513" width="9.140625" style="19" customWidth="1"/>
    <col min="514" max="514" width="8.85546875" style="19" customWidth="1"/>
    <col min="515" max="515" width="9.7109375" style="19" customWidth="1"/>
    <col min="516" max="516" width="8.7109375" style="19" customWidth="1"/>
    <col min="517" max="517" width="8" style="19" customWidth="1"/>
    <col min="518" max="518" width="8.42578125" style="19" customWidth="1"/>
    <col min="519" max="519" width="8.140625" style="19" customWidth="1"/>
    <col min="520" max="520" width="8.85546875" style="19" customWidth="1"/>
    <col min="521" max="521" width="8" style="19" customWidth="1"/>
    <col min="522" max="522" width="8.85546875" style="19" customWidth="1"/>
    <col min="523" max="523" width="7.7109375" style="19" customWidth="1"/>
    <col min="524" max="524" width="7.85546875" style="19" customWidth="1"/>
    <col min="525" max="525" width="6.85546875" style="19" customWidth="1"/>
    <col min="526" max="526" width="9.7109375" style="19" customWidth="1"/>
    <col min="527" max="527" width="8.42578125" style="19" customWidth="1"/>
    <col min="528" max="528" width="9.85546875" style="19" customWidth="1"/>
    <col min="529" max="529" width="8.42578125" style="19" customWidth="1"/>
    <col min="530" max="766" width="11.42578125" style="19"/>
    <col min="767" max="767" width="23.140625" style="19" customWidth="1"/>
    <col min="768" max="768" width="11.42578125" style="19" customWidth="1"/>
    <col min="769" max="769" width="9.140625" style="19" customWidth="1"/>
    <col min="770" max="770" width="8.85546875" style="19" customWidth="1"/>
    <col min="771" max="771" width="9.7109375" style="19" customWidth="1"/>
    <col min="772" max="772" width="8.7109375" style="19" customWidth="1"/>
    <col min="773" max="773" width="8" style="19" customWidth="1"/>
    <col min="774" max="774" width="8.42578125" style="19" customWidth="1"/>
    <col min="775" max="775" width="8.140625" style="19" customWidth="1"/>
    <col min="776" max="776" width="8.85546875" style="19" customWidth="1"/>
    <col min="777" max="777" width="8" style="19" customWidth="1"/>
    <col min="778" max="778" width="8.85546875" style="19" customWidth="1"/>
    <col min="779" max="779" width="7.7109375" style="19" customWidth="1"/>
    <col min="780" max="780" width="7.85546875" style="19" customWidth="1"/>
    <col min="781" max="781" width="6.85546875" style="19" customWidth="1"/>
    <col min="782" max="782" width="9.7109375" style="19" customWidth="1"/>
    <col min="783" max="783" width="8.42578125" style="19" customWidth="1"/>
    <col min="784" max="784" width="9.85546875" style="19" customWidth="1"/>
    <col min="785" max="785" width="8.42578125" style="19" customWidth="1"/>
    <col min="786" max="1022" width="11.42578125" style="19"/>
    <col min="1023" max="1023" width="23.140625" style="19" customWidth="1"/>
    <col min="1024" max="1024" width="11.42578125" style="19" customWidth="1"/>
    <col min="1025" max="1025" width="9.140625" style="19" customWidth="1"/>
    <col min="1026" max="1026" width="8.85546875" style="19" customWidth="1"/>
    <col min="1027" max="1027" width="9.7109375" style="19" customWidth="1"/>
    <col min="1028" max="1028" width="8.7109375" style="19" customWidth="1"/>
    <col min="1029" max="1029" width="8" style="19" customWidth="1"/>
    <col min="1030" max="1030" width="8.42578125" style="19" customWidth="1"/>
    <col min="1031" max="1031" width="8.140625" style="19" customWidth="1"/>
    <col min="1032" max="1032" width="8.85546875" style="19" customWidth="1"/>
    <col min="1033" max="1033" width="8" style="19" customWidth="1"/>
    <col min="1034" max="1034" width="8.85546875" style="19" customWidth="1"/>
    <col min="1035" max="1035" width="7.7109375" style="19" customWidth="1"/>
    <col min="1036" max="1036" width="7.85546875" style="19" customWidth="1"/>
    <col min="1037" max="1037" width="6.85546875" style="19" customWidth="1"/>
    <col min="1038" max="1038" width="9.7109375" style="19" customWidth="1"/>
    <col min="1039" max="1039" width="8.42578125" style="19" customWidth="1"/>
    <col min="1040" max="1040" width="9.85546875" style="19" customWidth="1"/>
    <col min="1041" max="1041" width="8.42578125" style="19" customWidth="1"/>
    <col min="1042" max="1278" width="11.42578125" style="19"/>
    <col min="1279" max="1279" width="23.140625" style="19" customWidth="1"/>
    <col min="1280" max="1280" width="11.42578125" style="19" customWidth="1"/>
    <col min="1281" max="1281" width="9.140625" style="19" customWidth="1"/>
    <col min="1282" max="1282" width="8.85546875" style="19" customWidth="1"/>
    <col min="1283" max="1283" width="9.7109375" style="19" customWidth="1"/>
    <col min="1284" max="1284" width="8.7109375" style="19" customWidth="1"/>
    <col min="1285" max="1285" width="8" style="19" customWidth="1"/>
    <col min="1286" max="1286" width="8.42578125" style="19" customWidth="1"/>
    <col min="1287" max="1287" width="8.140625" style="19" customWidth="1"/>
    <col min="1288" max="1288" width="8.85546875" style="19" customWidth="1"/>
    <col min="1289" max="1289" width="8" style="19" customWidth="1"/>
    <col min="1290" max="1290" width="8.85546875" style="19" customWidth="1"/>
    <col min="1291" max="1291" width="7.7109375" style="19" customWidth="1"/>
    <col min="1292" max="1292" width="7.85546875" style="19" customWidth="1"/>
    <col min="1293" max="1293" width="6.85546875" style="19" customWidth="1"/>
    <col min="1294" max="1294" width="9.7109375" style="19" customWidth="1"/>
    <col min="1295" max="1295" width="8.42578125" style="19" customWidth="1"/>
    <col min="1296" max="1296" width="9.85546875" style="19" customWidth="1"/>
    <col min="1297" max="1297" width="8.42578125" style="19" customWidth="1"/>
    <col min="1298" max="1534" width="11.42578125" style="19"/>
    <col min="1535" max="1535" width="23.140625" style="19" customWidth="1"/>
    <col min="1536" max="1536" width="11.42578125" style="19" customWidth="1"/>
    <col min="1537" max="1537" width="9.140625" style="19" customWidth="1"/>
    <col min="1538" max="1538" width="8.85546875" style="19" customWidth="1"/>
    <col min="1539" max="1539" width="9.7109375" style="19" customWidth="1"/>
    <col min="1540" max="1540" width="8.7109375" style="19" customWidth="1"/>
    <col min="1541" max="1541" width="8" style="19" customWidth="1"/>
    <col min="1542" max="1542" width="8.42578125" style="19" customWidth="1"/>
    <col min="1543" max="1543" width="8.140625" style="19" customWidth="1"/>
    <col min="1544" max="1544" width="8.85546875" style="19" customWidth="1"/>
    <col min="1545" max="1545" width="8" style="19" customWidth="1"/>
    <col min="1546" max="1546" width="8.85546875" style="19" customWidth="1"/>
    <col min="1547" max="1547" width="7.7109375" style="19" customWidth="1"/>
    <col min="1548" max="1548" width="7.85546875" style="19" customWidth="1"/>
    <col min="1549" max="1549" width="6.85546875" style="19" customWidth="1"/>
    <col min="1550" max="1550" width="9.7109375" style="19" customWidth="1"/>
    <col min="1551" max="1551" width="8.42578125" style="19" customWidth="1"/>
    <col min="1552" max="1552" width="9.85546875" style="19" customWidth="1"/>
    <col min="1553" max="1553" width="8.42578125" style="19" customWidth="1"/>
    <col min="1554" max="1790" width="11.42578125" style="19"/>
    <col min="1791" max="1791" width="23.140625" style="19" customWidth="1"/>
    <col min="1792" max="1792" width="11.42578125" style="19" customWidth="1"/>
    <col min="1793" max="1793" width="9.140625" style="19" customWidth="1"/>
    <col min="1794" max="1794" width="8.85546875" style="19" customWidth="1"/>
    <col min="1795" max="1795" width="9.7109375" style="19" customWidth="1"/>
    <col min="1796" max="1796" width="8.7109375" style="19" customWidth="1"/>
    <col min="1797" max="1797" width="8" style="19" customWidth="1"/>
    <col min="1798" max="1798" width="8.42578125" style="19" customWidth="1"/>
    <col min="1799" max="1799" width="8.140625" style="19" customWidth="1"/>
    <col min="1800" max="1800" width="8.85546875" style="19" customWidth="1"/>
    <col min="1801" max="1801" width="8" style="19" customWidth="1"/>
    <col min="1802" max="1802" width="8.85546875" style="19" customWidth="1"/>
    <col min="1803" max="1803" width="7.7109375" style="19" customWidth="1"/>
    <col min="1804" max="1804" width="7.85546875" style="19" customWidth="1"/>
    <col min="1805" max="1805" width="6.85546875" style="19" customWidth="1"/>
    <col min="1806" max="1806" width="9.7109375" style="19" customWidth="1"/>
    <col min="1807" max="1807" width="8.42578125" style="19" customWidth="1"/>
    <col min="1808" max="1808" width="9.85546875" style="19" customWidth="1"/>
    <col min="1809" max="1809" width="8.42578125" style="19" customWidth="1"/>
    <col min="1810" max="2046" width="11.42578125" style="19"/>
    <col min="2047" max="2047" width="23.140625" style="19" customWidth="1"/>
    <col min="2048" max="2048" width="11.42578125" style="19" customWidth="1"/>
    <col min="2049" max="2049" width="9.140625" style="19" customWidth="1"/>
    <col min="2050" max="2050" width="8.85546875" style="19" customWidth="1"/>
    <col min="2051" max="2051" width="9.7109375" style="19" customWidth="1"/>
    <col min="2052" max="2052" width="8.7109375" style="19" customWidth="1"/>
    <col min="2053" max="2053" width="8" style="19" customWidth="1"/>
    <col min="2054" max="2054" width="8.42578125" style="19" customWidth="1"/>
    <col min="2055" max="2055" width="8.140625" style="19" customWidth="1"/>
    <col min="2056" max="2056" width="8.85546875" style="19" customWidth="1"/>
    <col min="2057" max="2057" width="8" style="19" customWidth="1"/>
    <col min="2058" max="2058" width="8.85546875" style="19" customWidth="1"/>
    <col min="2059" max="2059" width="7.7109375" style="19" customWidth="1"/>
    <col min="2060" max="2060" width="7.85546875" style="19" customWidth="1"/>
    <col min="2061" max="2061" width="6.85546875" style="19" customWidth="1"/>
    <col min="2062" max="2062" width="9.7109375" style="19" customWidth="1"/>
    <col min="2063" max="2063" width="8.42578125" style="19" customWidth="1"/>
    <col min="2064" max="2064" width="9.85546875" style="19" customWidth="1"/>
    <col min="2065" max="2065" width="8.42578125" style="19" customWidth="1"/>
    <col min="2066" max="2302" width="11.42578125" style="19"/>
    <col min="2303" max="2303" width="23.140625" style="19" customWidth="1"/>
    <col min="2304" max="2304" width="11.42578125" style="19" customWidth="1"/>
    <col min="2305" max="2305" width="9.140625" style="19" customWidth="1"/>
    <col min="2306" max="2306" width="8.85546875" style="19" customWidth="1"/>
    <col min="2307" max="2307" width="9.7109375" style="19" customWidth="1"/>
    <col min="2308" max="2308" width="8.7109375" style="19" customWidth="1"/>
    <col min="2309" max="2309" width="8" style="19" customWidth="1"/>
    <col min="2310" max="2310" width="8.42578125" style="19" customWidth="1"/>
    <col min="2311" max="2311" width="8.140625" style="19" customWidth="1"/>
    <col min="2312" max="2312" width="8.85546875" style="19" customWidth="1"/>
    <col min="2313" max="2313" width="8" style="19" customWidth="1"/>
    <col min="2314" max="2314" width="8.85546875" style="19" customWidth="1"/>
    <col min="2315" max="2315" width="7.7109375" style="19" customWidth="1"/>
    <col min="2316" max="2316" width="7.85546875" style="19" customWidth="1"/>
    <col min="2317" max="2317" width="6.85546875" style="19" customWidth="1"/>
    <col min="2318" max="2318" width="9.7109375" style="19" customWidth="1"/>
    <col min="2319" max="2319" width="8.42578125" style="19" customWidth="1"/>
    <col min="2320" max="2320" width="9.85546875" style="19" customWidth="1"/>
    <col min="2321" max="2321" width="8.42578125" style="19" customWidth="1"/>
    <col min="2322" max="2558" width="11.42578125" style="19"/>
    <col min="2559" max="2559" width="23.140625" style="19" customWidth="1"/>
    <col min="2560" max="2560" width="11.42578125" style="19" customWidth="1"/>
    <col min="2561" max="2561" width="9.140625" style="19" customWidth="1"/>
    <col min="2562" max="2562" width="8.85546875" style="19" customWidth="1"/>
    <col min="2563" max="2563" width="9.7109375" style="19" customWidth="1"/>
    <col min="2564" max="2564" width="8.7109375" style="19" customWidth="1"/>
    <col min="2565" max="2565" width="8" style="19" customWidth="1"/>
    <col min="2566" max="2566" width="8.42578125" style="19" customWidth="1"/>
    <col min="2567" max="2567" width="8.140625" style="19" customWidth="1"/>
    <col min="2568" max="2568" width="8.85546875" style="19" customWidth="1"/>
    <col min="2569" max="2569" width="8" style="19" customWidth="1"/>
    <col min="2570" max="2570" width="8.85546875" style="19" customWidth="1"/>
    <col min="2571" max="2571" width="7.7109375" style="19" customWidth="1"/>
    <col min="2572" max="2572" width="7.85546875" style="19" customWidth="1"/>
    <col min="2573" max="2573" width="6.85546875" style="19" customWidth="1"/>
    <col min="2574" max="2574" width="9.7109375" style="19" customWidth="1"/>
    <col min="2575" max="2575" width="8.42578125" style="19" customWidth="1"/>
    <col min="2576" max="2576" width="9.85546875" style="19" customWidth="1"/>
    <col min="2577" max="2577" width="8.42578125" style="19" customWidth="1"/>
    <col min="2578" max="2814" width="11.42578125" style="19"/>
    <col min="2815" max="2815" width="23.140625" style="19" customWidth="1"/>
    <col min="2816" max="2816" width="11.42578125" style="19" customWidth="1"/>
    <col min="2817" max="2817" width="9.140625" style="19" customWidth="1"/>
    <col min="2818" max="2818" width="8.85546875" style="19" customWidth="1"/>
    <col min="2819" max="2819" width="9.7109375" style="19" customWidth="1"/>
    <col min="2820" max="2820" width="8.7109375" style="19" customWidth="1"/>
    <col min="2821" max="2821" width="8" style="19" customWidth="1"/>
    <col min="2822" max="2822" width="8.42578125" style="19" customWidth="1"/>
    <col min="2823" max="2823" width="8.140625" style="19" customWidth="1"/>
    <col min="2824" max="2824" width="8.85546875" style="19" customWidth="1"/>
    <col min="2825" max="2825" width="8" style="19" customWidth="1"/>
    <col min="2826" max="2826" width="8.85546875" style="19" customWidth="1"/>
    <col min="2827" max="2827" width="7.7109375" style="19" customWidth="1"/>
    <col min="2828" max="2828" width="7.85546875" style="19" customWidth="1"/>
    <col min="2829" max="2829" width="6.85546875" style="19" customWidth="1"/>
    <col min="2830" max="2830" width="9.7109375" style="19" customWidth="1"/>
    <col min="2831" max="2831" width="8.42578125" style="19" customWidth="1"/>
    <col min="2832" max="2832" width="9.85546875" style="19" customWidth="1"/>
    <col min="2833" max="2833" width="8.42578125" style="19" customWidth="1"/>
    <col min="2834" max="3070" width="11.42578125" style="19"/>
    <col min="3071" max="3071" width="23.140625" style="19" customWidth="1"/>
    <col min="3072" max="3072" width="11.42578125" style="19" customWidth="1"/>
    <col min="3073" max="3073" width="9.140625" style="19" customWidth="1"/>
    <col min="3074" max="3074" width="8.85546875" style="19" customWidth="1"/>
    <col min="3075" max="3075" width="9.7109375" style="19" customWidth="1"/>
    <col min="3076" max="3076" width="8.7109375" style="19" customWidth="1"/>
    <col min="3077" max="3077" width="8" style="19" customWidth="1"/>
    <col min="3078" max="3078" width="8.42578125" style="19" customWidth="1"/>
    <col min="3079" max="3079" width="8.140625" style="19" customWidth="1"/>
    <col min="3080" max="3080" width="8.85546875" style="19" customWidth="1"/>
    <col min="3081" max="3081" width="8" style="19" customWidth="1"/>
    <col min="3082" max="3082" width="8.85546875" style="19" customWidth="1"/>
    <col min="3083" max="3083" width="7.7109375" style="19" customWidth="1"/>
    <col min="3084" max="3084" width="7.85546875" style="19" customWidth="1"/>
    <col min="3085" max="3085" width="6.85546875" style="19" customWidth="1"/>
    <col min="3086" max="3086" width="9.7109375" style="19" customWidth="1"/>
    <col min="3087" max="3087" width="8.42578125" style="19" customWidth="1"/>
    <col min="3088" max="3088" width="9.85546875" style="19" customWidth="1"/>
    <col min="3089" max="3089" width="8.42578125" style="19" customWidth="1"/>
    <col min="3090" max="3326" width="11.42578125" style="19"/>
    <col min="3327" max="3327" width="23.140625" style="19" customWidth="1"/>
    <col min="3328" max="3328" width="11.42578125" style="19" customWidth="1"/>
    <col min="3329" max="3329" width="9.140625" style="19" customWidth="1"/>
    <col min="3330" max="3330" width="8.85546875" style="19" customWidth="1"/>
    <col min="3331" max="3331" width="9.7109375" style="19" customWidth="1"/>
    <col min="3332" max="3332" width="8.7109375" style="19" customWidth="1"/>
    <col min="3333" max="3333" width="8" style="19" customWidth="1"/>
    <col min="3334" max="3334" width="8.42578125" style="19" customWidth="1"/>
    <col min="3335" max="3335" width="8.140625" style="19" customWidth="1"/>
    <col min="3336" max="3336" width="8.85546875" style="19" customWidth="1"/>
    <col min="3337" max="3337" width="8" style="19" customWidth="1"/>
    <col min="3338" max="3338" width="8.85546875" style="19" customWidth="1"/>
    <col min="3339" max="3339" width="7.7109375" style="19" customWidth="1"/>
    <col min="3340" max="3340" width="7.85546875" style="19" customWidth="1"/>
    <col min="3341" max="3341" width="6.85546875" style="19" customWidth="1"/>
    <col min="3342" max="3342" width="9.7109375" style="19" customWidth="1"/>
    <col min="3343" max="3343" width="8.42578125" style="19" customWidth="1"/>
    <col min="3344" max="3344" width="9.85546875" style="19" customWidth="1"/>
    <col min="3345" max="3345" width="8.42578125" style="19" customWidth="1"/>
    <col min="3346" max="3582" width="11.42578125" style="19"/>
    <col min="3583" max="3583" width="23.140625" style="19" customWidth="1"/>
    <col min="3584" max="3584" width="11.42578125" style="19" customWidth="1"/>
    <col min="3585" max="3585" width="9.140625" style="19" customWidth="1"/>
    <col min="3586" max="3586" width="8.85546875" style="19" customWidth="1"/>
    <col min="3587" max="3587" width="9.7109375" style="19" customWidth="1"/>
    <col min="3588" max="3588" width="8.7109375" style="19" customWidth="1"/>
    <col min="3589" max="3589" width="8" style="19" customWidth="1"/>
    <col min="3590" max="3590" width="8.42578125" style="19" customWidth="1"/>
    <col min="3591" max="3591" width="8.140625" style="19" customWidth="1"/>
    <col min="3592" max="3592" width="8.85546875" style="19" customWidth="1"/>
    <col min="3593" max="3593" width="8" style="19" customWidth="1"/>
    <col min="3594" max="3594" width="8.85546875" style="19" customWidth="1"/>
    <col min="3595" max="3595" width="7.7109375" style="19" customWidth="1"/>
    <col min="3596" max="3596" width="7.85546875" style="19" customWidth="1"/>
    <col min="3597" max="3597" width="6.85546875" style="19" customWidth="1"/>
    <col min="3598" max="3598" width="9.7109375" style="19" customWidth="1"/>
    <col min="3599" max="3599" width="8.42578125" style="19" customWidth="1"/>
    <col min="3600" max="3600" width="9.85546875" style="19" customWidth="1"/>
    <col min="3601" max="3601" width="8.42578125" style="19" customWidth="1"/>
    <col min="3602" max="3838" width="11.42578125" style="19"/>
    <col min="3839" max="3839" width="23.140625" style="19" customWidth="1"/>
    <col min="3840" max="3840" width="11.42578125" style="19" customWidth="1"/>
    <col min="3841" max="3841" width="9.140625" style="19" customWidth="1"/>
    <col min="3842" max="3842" width="8.85546875" style="19" customWidth="1"/>
    <col min="3843" max="3843" width="9.7109375" style="19" customWidth="1"/>
    <col min="3844" max="3844" width="8.7109375" style="19" customWidth="1"/>
    <col min="3845" max="3845" width="8" style="19" customWidth="1"/>
    <col min="3846" max="3846" width="8.42578125" style="19" customWidth="1"/>
    <col min="3847" max="3847" width="8.140625" style="19" customWidth="1"/>
    <col min="3848" max="3848" width="8.85546875" style="19" customWidth="1"/>
    <col min="3849" max="3849" width="8" style="19" customWidth="1"/>
    <col min="3850" max="3850" width="8.85546875" style="19" customWidth="1"/>
    <col min="3851" max="3851" width="7.7109375" style="19" customWidth="1"/>
    <col min="3852" max="3852" width="7.85546875" style="19" customWidth="1"/>
    <col min="3853" max="3853" width="6.85546875" style="19" customWidth="1"/>
    <col min="3854" max="3854" width="9.7109375" style="19" customWidth="1"/>
    <col min="3855" max="3855" width="8.42578125" style="19" customWidth="1"/>
    <col min="3856" max="3856" width="9.85546875" style="19" customWidth="1"/>
    <col min="3857" max="3857" width="8.42578125" style="19" customWidth="1"/>
    <col min="3858" max="4094" width="11.42578125" style="19"/>
    <col min="4095" max="4095" width="23.140625" style="19" customWidth="1"/>
    <col min="4096" max="4096" width="11.42578125" style="19" customWidth="1"/>
    <col min="4097" max="4097" width="9.140625" style="19" customWidth="1"/>
    <col min="4098" max="4098" width="8.85546875" style="19" customWidth="1"/>
    <col min="4099" max="4099" width="9.7109375" style="19" customWidth="1"/>
    <col min="4100" max="4100" width="8.7109375" style="19" customWidth="1"/>
    <col min="4101" max="4101" width="8" style="19" customWidth="1"/>
    <col min="4102" max="4102" width="8.42578125" style="19" customWidth="1"/>
    <col min="4103" max="4103" width="8.140625" style="19" customWidth="1"/>
    <col min="4104" max="4104" width="8.85546875" style="19" customWidth="1"/>
    <col min="4105" max="4105" width="8" style="19" customWidth="1"/>
    <col min="4106" max="4106" width="8.85546875" style="19" customWidth="1"/>
    <col min="4107" max="4107" width="7.7109375" style="19" customWidth="1"/>
    <col min="4108" max="4108" width="7.85546875" style="19" customWidth="1"/>
    <col min="4109" max="4109" width="6.85546875" style="19" customWidth="1"/>
    <col min="4110" max="4110" width="9.7109375" style="19" customWidth="1"/>
    <col min="4111" max="4111" width="8.42578125" style="19" customWidth="1"/>
    <col min="4112" max="4112" width="9.85546875" style="19" customWidth="1"/>
    <col min="4113" max="4113" width="8.42578125" style="19" customWidth="1"/>
    <col min="4114" max="4350" width="11.42578125" style="19"/>
    <col min="4351" max="4351" width="23.140625" style="19" customWidth="1"/>
    <col min="4352" max="4352" width="11.42578125" style="19" customWidth="1"/>
    <col min="4353" max="4353" width="9.140625" style="19" customWidth="1"/>
    <col min="4354" max="4354" width="8.85546875" style="19" customWidth="1"/>
    <col min="4355" max="4355" width="9.7109375" style="19" customWidth="1"/>
    <col min="4356" max="4356" width="8.7109375" style="19" customWidth="1"/>
    <col min="4357" max="4357" width="8" style="19" customWidth="1"/>
    <col min="4358" max="4358" width="8.42578125" style="19" customWidth="1"/>
    <col min="4359" max="4359" width="8.140625" style="19" customWidth="1"/>
    <col min="4360" max="4360" width="8.85546875" style="19" customWidth="1"/>
    <col min="4361" max="4361" width="8" style="19" customWidth="1"/>
    <col min="4362" max="4362" width="8.85546875" style="19" customWidth="1"/>
    <col min="4363" max="4363" width="7.7109375" style="19" customWidth="1"/>
    <col min="4364" max="4364" width="7.85546875" style="19" customWidth="1"/>
    <col min="4365" max="4365" width="6.85546875" style="19" customWidth="1"/>
    <col min="4366" max="4366" width="9.7109375" style="19" customWidth="1"/>
    <col min="4367" max="4367" width="8.42578125" style="19" customWidth="1"/>
    <col min="4368" max="4368" width="9.85546875" style="19" customWidth="1"/>
    <col min="4369" max="4369" width="8.42578125" style="19" customWidth="1"/>
    <col min="4370" max="4606" width="11.42578125" style="19"/>
    <col min="4607" max="4607" width="23.140625" style="19" customWidth="1"/>
    <col min="4608" max="4608" width="11.42578125" style="19" customWidth="1"/>
    <col min="4609" max="4609" width="9.140625" style="19" customWidth="1"/>
    <col min="4610" max="4610" width="8.85546875" style="19" customWidth="1"/>
    <col min="4611" max="4611" width="9.7109375" style="19" customWidth="1"/>
    <col min="4612" max="4612" width="8.7109375" style="19" customWidth="1"/>
    <col min="4613" max="4613" width="8" style="19" customWidth="1"/>
    <col min="4614" max="4614" width="8.42578125" style="19" customWidth="1"/>
    <col min="4615" max="4615" width="8.140625" style="19" customWidth="1"/>
    <col min="4616" max="4616" width="8.85546875" style="19" customWidth="1"/>
    <col min="4617" max="4617" width="8" style="19" customWidth="1"/>
    <col min="4618" max="4618" width="8.85546875" style="19" customWidth="1"/>
    <col min="4619" max="4619" width="7.7109375" style="19" customWidth="1"/>
    <col min="4620" max="4620" width="7.85546875" style="19" customWidth="1"/>
    <col min="4621" max="4621" width="6.85546875" style="19" customWidth="1"/>
    <col min="4622" max="4622" width="9.7109375" style="19" customWidth="1"/>
    <col min="4623" max="4623" width="8.42578125" style="19" customWidth="1"/>
    <col min="4624" max="4624" width="9.85546875" style="19" customWidth="1"/>
    <col min="4625" max="4625" width="8.42578125" style="19" customWidth="1"/>
    <col min="4626" max="4862" width="11.42578125" style="19"/>
    <col min="4863" max="4863" width="23.140625" style="19" customWidth="1"/>
    <col min="4864" max="4864" width="11.42578125" style="19" customWidth="1"/>
    <col min="4865" max="4865" width="9.140625" style="19" customWidth="1"/>
    <col min="4866" max="4866" width="8.85546875" style="19" customWidth="1"/>
    <col min="4867" max="4867" width="9.7109375" style="19" customWidth="1"/>
    <col min="4868" max="4868" width="8.7109375" style="19" customWidth="1"/>
    <col min="4869" max="4869" width="8" style="19" customWidth="1"/>
    <col min="4870" max="4870" width="8.42578125" style="19" customWidth="1"/>
    <col min="4871" max="4871" width="8.140625" style="19" customWidth="1"/>
    <col min="4872" max="4872" width="8.85546875" style="19" customWidth="1"/>
    <col min="4873" max="4873" width="8" style="19" customWidth="1"/>
    <col min="4874" max="4874" width="8.85546875" style="19" customWidth="1"/>
    <col min="4875" max="4875" width="7.7109375" style="19" customWidth="1"/>
    <col min="4876" max="4876" width="7.85546875" style="19" customWidth="1"/>
    <col min="4877" max="4877" width="6.85546875" style="19" customWidth="1"/>
    <col min="4878" max="4878" width="9.7109375" style="19" customWidth="1"/>
    <col min="4879" max="4879" width="8.42578125" style="19" customWidth="1"/>
    <col min="4880" max="4880" width="9.85546875" style="19" customWidth="1"/>
    <col min="4881" max="4881" width="8.42578125" style="19" customWidth="1"/>
    <col min="4882" max="5118" width="11.42578125" style="19"/>
    <col min="5119" max="5119" width="23.140625" style="19" customWidth="1"/>
    <col min="5120" max="5120" width="11.42578125" style="19" customWidth="1"/>
    <col min="5121" max="5121" width="9.140625" style="19" customWidth="1"/>
    <col min="5122" max="5122" width="8.85546875" style="19" customWidth="1"/>
    <col min="5123" max="5123" width="9.7109375" style="19" customWidth="1"/>
    <col min="5124" max="5124" width="8.7109375" style="19" customWidth="1"/>
    <col min="5125" max="5125" width="8" style="19" customWidth="1"/>
    <col min="5126" max="5126" width="8.42578125" style="19" customWidth="1"/>
    <col min="5127" max="5127" width="8.140625" style="19" customWidth="1"/>
    <col min="5128" max="5128" width="8.85546875" style="19" customWidth="1"/>
    <col min="5129" max="5129" width="8" style="19" customWidth="1"/>
    <col min="5130" max="5130" width="8.85546875" style="19" customWidth="1"/>
    <col min="5131" max="5131" width="7.7109375" style="19" customWidth="1"/>
    <col min="5132" max="5132" width="7.85546875" style="19" customWidth="1"/>
    <col min="5133" max="5133" width="6.85546875" style="19" customWidth="1"/>
    <col min="5134" max="5134" width="9.7109375" style="19" customWidth="1"/>
    <col min="5135" max="5135" width="8.42578125" style="19" customWidth="1"/>
    <col min="5136" max="5136" width="9.85546875" style="19" customWidth="1"/>
    <col min="5137" max="5137" width="8.42578125" style="19" customWidth="1"/>
    <col min="5138" max="5374" width="11.42578125" style="19"/>
    <col min="5375" max="5375" width="23.140625" style="19" customWidth="1"/>
    <col min="5376" max="5376" width="11.42578125" style="19" customWidth="1"/>
    <col min="5377" max="5377" width="9.140625" style="19" customWidth="1"/>
    <col min="5378" max="5378" width="8.85546875" style="19" customWidth="1"/>
    <col min="5379" max="5379" width="9.7109375" style="19" customWidth="1"/>
    <col min="5380" max="5380" width="8.7109375" style="19" customWidth="1"/>
    <col min="5381" max="5381" width="8" style="19" customWidth="1"/>
    <col min="5382" max="5382" width="8.42578125" style="19" customWidth="1"/>
    <col min="5383" max="5383" width="8.140625" style="19" customWidth="1"/>
    <col min="5384" max="5384" width="8.85546875" style="19" customWidth="1"/>
    <col min="5385" max="5385" width="8" style="19" customWidth="1"/>
    <col min="5386" max="5386" width="8.85546875" style="19" customWidth="1"/>
    <col min="5387" max="5387" width="7.7109375" style="19" customWidth="1"/>
    <col min="5388" max="5388" width="7.85546875" style="19" customWidth="1"/>
    <col min="5389" max="5389" width="6.85546875" style="19" customWidth="1"/>
    <col min="5390" max="5390" width="9.7109375" style="19" customWidth="1"/>
    <col min="5391" max="5391" width="8.42578125" style="19" customWidth="1"/>
    <col min="5392" max="5392" width="9.85546875" style="19" customWidth="1"/>
    <col min="5393" max="5393" width="8.42578125" style="19" customWidth="1"/>
    <col min="5394" max="5630" width="11.42578125" style="19"/>
    <col min="5631" max="5631" width="23.140625" style="19" customWidth="1"/>
    <col min="5632" max="5632" width="11.42578125" style="19" customWidth="1"/>
    <col min="5633" max="5633" width="9.140625" style="19" customWidth="1"/>
    <col min="5634" max="5634" width="8.85546875" style="19" customWidth="1"/>
    <col min="5635" max="5635" width="9.7109375" style="19" customWidth="1"/>
    <col min="5636" max="5636" width="8.7109375" style="19" customWidth="1"/>
    <col min="5637" max="5637" width="8" style="19" customWidth="1"/>
    <col min="5638" max="5638" width="8.42578125" style="19" customWidth="1"/>
    <col min="5639" max="5639" width="8.140625" style="19" customWidth="1"/>
    <col min="5640" max="5640" width="8.85546875" style="19" customWidth="1"/>
    <col min="5641" max="5641" width="8" style="19" customWidth="1"/>
    <col min="5642" max="5642" width="8.85546875" style="19" customWidth="1"/>
    <col min="5643" max="5643" width="7.7109375" style="19" customWidth="1"/>
    <col min="5644" max="5644" width="7.85546875" style="19" customWidth="1"/>
    <col min="5645" max="5645" width="6.85546875" style="19" customWidth="1"/>
    <col min="5646" max="5646" width="9.7109375" style="19" customWidth="1"/>
    <col min="5647" max="5647" width="8.42578125" style="19" customWidth="1"/>
    <col min="5648" max="5648" width="9.85546875" style="19" customWidth="1"/>
    <col min="5649" max="5649" width="8.42578125" style="19" customWidth="1"/>
    <col min="5650" max="5886" width="11.42578125" style="19"/>
    <col min="5887" max="5887" width="23.140625" style="19" customWidth="1"/>
    <col min="5888" max="5888" width="11.42578125" style="19" customWidth="1"/>
    <col min="5889" max="5889" width="9.140625" style="19" customWidth="1"/>
    <col min="5890" max="5890" width="8.85546875" style="19" customWidth="1"/>
    <col min="5891" max="5891" width="9.7109375" style="19" customWidth="1"/>
    <col min="5892" max="5892" width="8.7109375" style="19" customWidth="1"/>
    <col min="5893" max="5893" width="8" style="19" customWidth="1"/>
    <col min="5894" max="5894" width="8.42578125" style="19" customWidth="1"/>
    <col min="5895" max="5895" width="8.140625" style="19" customWidth="1"/>
    <col min="5896" max="5896" width="8.85546875" style="19" customWidth="1"/>
    <col min="5897" max="5897" width="8" style="19" customWidth="1"/>
    <col min="5898" max="5898" width="8.85546875" style="19" customWidth="1"/>
    <col min="5899" max="5899" width="7.7109375" style="19" customWidth="1"/>
    <col min="5900" max="5900" width="7.85546875" style="19" customWidth="1"/>
    <col min="5901" max="5901" width="6.85546875" style="19" customWidth="1"/>
    <col min="5902" max="5902" width="9.7109375" style="19" customWidth="1"/>
    <col min="5903" max="5903" width="8.42578125" style="19" customWidth="1"/>
    <col min="5904" max="5904" width="9.85546875" style="19" customWidth="1"/>
    <col min="5905" max="5905" width="8.42578125" style="19" customWidth="1"/>
    <col min="5906" max="6142" width="11.42578125" style="19"/>
    <col min="6143" max="6143" width="23.140625" style="19" customWidth="1"/>
    <col min="6144" max="6144" width="11.42578125" style="19" customWidth="1"/>
    <col min="6145" max="6145" width="9.140625" style="19" customWidth="1"/>
    <col min="6146" max="6146" width="8.85546875" style="19" customWidth="1"/>
    <col min="6147" max="6147" width="9.7109375" style="19" customWidth="1"/>
    <col min="6148" max="6148" width="8.7109375" style="19" customWidth="1"/>
    <col min="6149" max="6149" width="8" style="19" customWidth="1"/>
    <col min="6150" max="6150" width="8.42578125" style="19" customWidth="1"/>
    <col min="6151" max="6151" width="8.140625" style="19" customWidth="1"/>
    <col min="6152" max="6152" width="8.85546875" style="19" customWidth="1"/>
    <col min="6153" max="6153" width="8" style="19" customWidth="1"/>
    <col min="6154" max="6154" width="8.85546875" style="19" customWidth="1"/>
    <col min="6155" max="6155" width="7.7109375" style="19" customWidth="1"/>
    <col min="6156" max="6156" width="7.85546875" style="19" customWidth="1"/>
    <col min="6157" max="6157" width="6.85546875" style="19" customWidth="1"/>
    <col min="6158" max="6158" width="9.7109375" style="19" customWidth="1"/>
    <col min="6159" max="6159" width="8.42578125" style="19" customWidth="1"/>
    <col min="6160" max="6160" width="9.85546875" style="19" customWidth="1"/>
    <col min="6161" max="6161" width="8.42578125" style="19" customWidth="1"/>
    <col min="6162" max="6398" width="11.42578125" style="19"/>
    <col min="6399" max="6399" width="23.140625" style="19" customWidth="1"/>
    <col min="6400" max="6400" width="11.42578125" style="19" customWidth="1"/>
    <col min="6401" max="6401" width="9.140625" style="19" customWidth="1"/>
    <col min="6402" max="6402" width="8.85546875" style="19" customWidth="1"/>
    <col min="6403" max="6403" width="9.7109375" style="19" customWidth="1"/>
    <col min="6404" max="6404" width="8.7109375" style="19" customWidth="1"/>
    <col min="6405" max="6405" width="8" style="19" customWidth="1"/>
    <col min="6406" max="6406" width="8.42578125" style="19" customWidth="1"/>
    <col min="6407" max="6407" width="8.140625" style="19" customWidth="1"/>
    <col min="6408" max="6408" width="8.85546875" style="19" customWidth="1"/>
    <col min="6409" max="6409" width="8" style="19" customWidth="1"/>
    <col min="6410" max="6410" width="8.85546875" style="19" customWidth="1"/>
    <col min="6411" max="6411" width="7.7109375" style="19" customWidth="1"/>
    <col min="6412" max="6412" width="7.85546875" style="19" customWidth="1"/>
    <col min="6413" max="6413" width="6.85546875" style="19" customWidth="1"/>
    <col min="6414" max="6414" width="9.7109375" style="19" customWidth="1"/>
    <col min="6415" max="6415" width="8.42578125" style="19" customWidth="1"/>
    <col min="6416" max="6416" width="9.85546875" style="19" customWidth="1"/>
    <col min="6417" max="6417" width="8.42578125" style="19" customWidth="1"/>
    <col min="6418" max="6654" width="11.42578125" style="19"/>
    <col min="6655" max="6655" width="23.140625" style="19" customWidth="1"/>
    <col min="6656" max="6656" width="11.42578125" style="19" customWidth="1"/>
    <col min="6657" max="6657" width="9.140625" style="19" customWidth="1"/>
    <col min="6658" max="6658" width="8.85546875" style="19" customWidth="1"/>
    <col min="6659" max="6659" width="9.7109375" style="19" customWidth="1"/>
    <col min="6660" max="6660" width="8.7109375" style="19" customWidth="1"/>
    <col min="6661" max="6661" width="8" style="19" customWidth="1"/>
    <col min="6662" max="6662" width="8.42578125" style="19" customWidth="1"/>
    <col min="6663" max="6663" width="8.140625" style="19" customWidth="1"/>
    <col min="6664" max="6664" width="8.85546875" style="19" customWidth="1"/>
    <col min="6665" max="6665" width="8" style="19" customWidth="1"/>
    <col min="6666" max="6666" width="8.85546875" style="19" customWidth="1"/>
    <col min="6667" max="6667" width="7.7109375" style="19" customWidth="1"/>
    <col min="6668" max="6668" width="7.85546875" style="19" customWidth="1"/>
    <col min="6669" max="6669" width="6.85546875" style="19" customWidth="1"/>
    <col min="6670" max="6670" width="9.7109375" style="19" customWidth="1"/>
    <col min="6671" max="6671" width="8.42578125" style="19" customWidth="1"/>
    <col min="6672" max="6672" width="9.85546875" style="19" customWidth="1"/>
    <col min="6673" max="6673" width="8.42578125" style="19" customWidth="1"/>
    <col min="6674" max="6910" width="11.42578125" style="19"/>
    <col min="6911" max="6911" width="23.140625" style="19" customWidth="1"/>
    <col min="6912" max="6912" width="11.42578125" style="19" customWidth="1"/>
    <col min="6913" max="6913" width="9.140625" style="19" customWidth="1"/>
    <col min="6914" max="6914" width="8.85546875" style="19" customWidth="1"/>
    <col min="6915" max="6915" width="9.7109375" style="19" customWidth="1"/>
    <col min="6916" max="6916" width="8.7109375" style="19" customWidth="1"/>
    <col min="6917" max="6917" width="8" style="19" customWidth="1"/>
    <col min="6918" max="6918" width="8.42578125" style="19" customWidth="1"/>
    <col min="6919" max="6919" width="8.140625" style="19" customWidth="1"/>
    <col min="6920" max="6920" width="8.85546875" style="19" customWidth="1"/>
    <col min="6921" max="6921" width="8" style="19" customWidth="1"/>
    <col min="6922" max="6922" width="8.85546875" style="19" customWidth="1"/>
    <col min="6923" max="6923" width="7.7109375" style="19" customWidth="1"/>
    <col min="6924" max="6924" width="7.85546875" style="19" customWidth="1"/>
    <col min="6925" max="6925" width="6.85546875" style="19" customWidth="1"/>
    <col min="6926" max="6926" width="9.7109375" style="19" customWidth="1"/>
    <col min="6927" max="6927" width="8.42578125" style="19" customWidth="1"/>
    <col min="6928" max="6928" width="9.85546875" style="19" customWidth="1"/>
    <col min="6929" max="6929" width="8.42578125" style="19" customWidth="1"/>
    <col min="6930" max="7166" width="11.42578125" style="19"/>
    <col min="7167" max="7167" width="23.140625" style="19" customWidth="1"/>
    <col min="7168" max="7168" width="11.42578125" style="19" customWidth="1"/>
    <col min="7169" max="7169" width="9.140625" style="19" customWidth="1"/>
    <col min="7170" max="7170" width="8.85546875" style="19" customWidth="1"/>
    <col min="7171" max="7171" width="9.7109375" style="19" customWidth="1"/>
    <col min="7172" max="7172" width="8.7109375" style="19" customWidth="1"/>
    <col min="7173" max="7173" width="8" style="19" customWidth="1"/>
    <col min="7174" max="7174" width="8.42578125" style="19" customWidth="1"/>
    <col min="7175" max="7175" width="8.140625" style="19" customWidth="1"/>
    <col min="7176" max="7176" width="8.85546875" style="19" customWidth="1"/>
    <col min="7177" max="7177" width="8" style="19" customWidth="1"/>
    <col min="7178" max="7178" width="8.85546875" style="19" customWidth="1"/>
    <col min="7179" max="7179" width="7.7109375" style="19" customWidth="1"/>
    <col min="7180" max="7180" width="7.85546875" style="19" customWidth="1"/>
    <col min="7181" max="7181" width="6.85546875" style="19" customWidth="1"/>
    <col min="7182" max="7182" width="9.7109375" style="19" customWidth="1"/>
    <col min="7183" max="7183" width="8.42578125" style="19" customWidth="1"/>
    <col min="7184" max="7184" width="9.85546875" style="19" customWidth="1"/>
    <col min="7185" max="7185" width="8.42578125" style="19" customWidth="1"/>
    <col min="7186" max="7422" width="11.42578125" style="19"/>
    <col min="7423" max="7423" width="23.140625" style="19" customWidth="1"/>
    <col min="7424" max="7424" width="11.42578125" style="19" customWidth="1"/>
    <col min="7425" max="7425" width="9.140625" style="19" customWidth="1"/>
    <col min="7426" max="7426" width="8.85546875" style="19" customWidth="1"/>
    <col min="7427" max="7427" width="9.7109375" style="19" customWidth="1"/>
    <col min="7428" max="7428" width="8.7109375" style="19" customWidth="1"/>
    <col min="7429" max="7429" width="8" style="19" customWidth="1"/>
    <col min="7430" max="7430" width="8.42578125" style="19" customWidth="1"/>
    <col min="7431" max="7431" width="8.140625" style="19" customWidth="1"/>
    <col min="7432" max="7432" width="8.85546875" style="19" customWidth="1"/>
    <col min="7433" max="7433" width="8" style="19" customWidth="1"/>
    <col min="7434" max="7434" width="8.85546875" style="19" customWidth="1"/>
    <col min="7435" max="7435" width="7.7109375" style="19" customWidth="1"/>
    <col min="7436" max="7436" width="7.85546875" style="19" customWidth="1"/>
    <col min="7437" max="7437" width="6.85546875" style="19" customWidth="1"/>
    <col min="7438" max="7438" width="9.7109375" style="19" customWidth="1"/>
    <col min="7439" max="7439" width="8.42578125" style="19" customWidth="1"/>
    <col min="7440" max="7440" width="9.85546875" style="19" customWidth="1"/>
    <col min="7441" max="7441" width="8.42578125" style="19" customWidth="1"/>
    <col min="7442" max="7678" width="11.42578125" style="19"/>
    <col min="7679" max="7679" width="23.140625" style="19" customWidth="1"/>
    <col min="7680" max="7680" width="11.42578125" style="19" customWidth="1"/>
    <col min="7681" max="7681" width="9.140625" style="19" customWidth="1"/>
    <col min="7682" max="7682" width="8.85546875" style="19" customWidth="1"/>
    <col min="7683" max="7683" width="9.7109375" style="19" customWidth="1"/>
    <col min="7684" max="7684" width="8.7109375" style="19" customWidth="1"/>
    <col min="7685" max="7685" width="8" style="19" customWidth="1"/>
    <col min="7686" max="7686" width="8.42578125" style="19" customWidth="1"/>
    <col min="7687" max="7687" width="8.140625" style="19" customWidth="1"/>
    <col min="7688" max="7688" width="8.85546875" style="19" customWidth="1"/>
    <col min="7689" max="7689" width="8" style="19" customWidth="1"/>
    <col min="7690" max="7690" width="8.85546875" style="19" customWidth="1"/>
    <col min="7691" max="7691" width="7.7109375" style="19" customWidth="1"/>
    <col min="7692" max="7692" width="7.85546875" style="19" customWidth="1"/>
    <col min="7693" max="7693" width="6.85546875" style="19" customWidth="1"/>
    <col min="7694" max="7694" width="9.7109375" style="19" customWidth="1"/>
    <col min="7695" max="7695" width="8.42578125" style="19" customWidth="1"/>
    <col min="7696" max="7696" width="9.85546875" style="19" customWidth="1"/>
    <col min="7697" max="7697" width="8.42578125" style="19" customWidth="1"/>
    <col min="7698" max="7934" width="11.42578125" style="19"/>
    <col min="7935" max="7935" width="23.140625" style="19" customWidth="1"/>
    <col min="7936" max="7936" width="11.42578125" style="19" customWidth="1"/>
    <col min="7937" max="7937" width="9.140625" style="19" customWidth="1"/>
    <col min="7938" max="7938" width="8.85546875" style="19" customWidth="1"/>
    <col min="7939" max="7939" width="9.7109375" style="19" customWidth="1"/>
    <col min="7940" max="7940" width="8.7109375" style="19" customWidth="1"/>
    <col min="7941" max="7941" width="8" style="19" customWidth="1"/>
    <col min="7942" max="7942" width="8.42578125" style="19" customWidth="1"/>
    <col min="7943" max="7943" width="8.140625" style="19" customWidth="1"/>
    <col min="7944" max="7944" width="8.85546875" style="19" customWidth="1"/>
    <col min="7945" max="7945" width="8" style="19" customWidth="1"/>
    <col min="7946" max="7946" width="8.85546875" style="19" customWidth="1"/>
    <col min="7947" max="7947" width="7.7109375" style="19" customWidth="1"/>
    <col min="7948" max="7948" width="7.85546875" style="19" customWidth="1"/>
    <col min="7949" max="7949" width="6.85546875" style="19" customWidth="1"/>
    <col min="7950" max="7950" width="9.7109375" style="19" customWidth="1"/>
    <col min="7951" max="7951" width="8.42578125" style="19" customWidth="1"/>
    <col min="7952" max="7952" width="9.85546875" style="19" customWidth="1"/>
    <col min="7953" max="7953" width="8.42578125" style="19" customWidth="1"/>
    <col min="7954" max="8190" width="11.42578125" style="19"/>
    <col min="8191" max="8191" width="23.140625" style="19" customWidth="1"/>
    <col min="8192" max="8192" width="11.42578125" style="19" customWidth="1"/>
    <col min="8193" max="8193" width="9.140625" style="19" customWidth="1"/>
    <col min="8194" max="8194" width="8.85546875" style="19" customWidth="1"/>
    <col min="8195" max="8195" width="9.7109375" style="19" customWidth="1"/>
    <col min="8196" max="8196" width="8.7109375" style="19" customWidth="1"/>
    <col min="8197" max="8197" width="8" style="19" customWidth="1"/>
    <col min="8198" max="8198" width="8.42578125" style="19" customWidth="1"/>
    <col min="8199" max="8199" width="8.140625" style="19" customWidth="1"/>
    <col min="8200" max="8200" width="8.85546875" style="19" customWidth="1"/>
    <col min="8201" max="8201" width="8" style="19" customWidth="1"/>
    <col min="8202" max="8202" width="8.85546875" style="19" customWidth="1"/>
    <col min="8203" max="8203" width="7.7109375" style="19" customWidth="1"/>
    <col min="8204" max="8204" width="7.85546875" style="19" customWidth="1"/>
    <col min="8205" max="8205" width="6.85546875" style="19" customWidth="1"/>
    <col min="8206" max="8206" width="9.7109375" style="19" customWidth="1"/>
    <col min="8207" max="8207" width="8.42578125" style="19" customWidth="1"/>
    <col min="8208" max="8208" width="9.85546875" style="19" customWidth="1"/>
    <col min="8209" max="8209" width="8.42578125" style="19" customWidth="1"/>
    <col min="8210" max="8446" width="11.42578125" style="19"/>
    <col min="8447" max="8447" width="23.140625" style="19" customWidth="1"/>
    <col min="8448" max="8448" width="11.42578125" style="19" customWidth="1"/>
    <col min="8449" max="8449" width="9.140625" style="19" customWidth="1"/>
    <col min="8450" max="8450" width="8.85546875" style="19" customWidth="1"/>
    <col min="8451" max="8451" width="9.7109375" style="19" customWidth="1"/>
    <col min="8452" max="8452" width="8.7109375" style="19" customWidth="1"/>
    <col min="8453" max="8453" width="8" style="19" customWidth="1"/>
    <col min="8454" max="8454" width="8.42578125" style="19" customWidth="1"/>
    <col min="8455" max="8455" width="8.140625" style="19" customWidth="1"/>
    <col min="8456" max="8456" width="8.85546875" style="19" customWidth="1"/>
    <col min="8457" max="8457" width="8" style="19" customWidth="1"/>
    <col min="8458" max="8458" width="8.85546875" style="19" customWidth="1"/>
    <col min="8459" max="8459" width="7.7109375" style="19" customWidth="1"/>
    <col min="8460" max="8460" width="7.85546875" style="19" customWidth="1"/>
    <col min="8461" max="8461" width="6.85546875" style="19" customWidth="1"/>
    <col min="8462" max="8462" width="9.7109375" style="19" customWidth="1"/>
    <col min="8463" max="8463" width="8.42578125" style="19" customWidth="1"/>
    <col min="8464" max="8464" width="9.85546875" style="19" customWidth="1"/>
    <col min="8465" max="8465" width="8.42578125" style="19" customWidth="1"/>
    <col min="8466" max="8702" width="11.42578125" style="19"/>
    <col min="8703" max="8703" width="23.140625" style="19" customWidth="1"/>
    <col min="8704" max="8704" width="11.42578125" style="19" customWidth="1"/>
    <col min="8705" max="8705" width="9.140625" style="19" customWidth="1"/>
    <col min="8706" max="8706" width="8.85546875" style="19" customWidth="1"/>
    <col min="8707" max="8707" width="9.7109375" style="19" customWidth="1"/>
    <col min="8708" max="8708" width="8.7109375" style="19" customWidth="1"/>
    <col min="8709" max="8709" width="8" style="19" customWidth="1"/>
    <col min="8710" max="8710" width="8.42578125" style="19" customWidth="1"/>
    <col min="8711" max="8711" width="8.140625" style="19" customWidth="1"/>
    <col min="8712" max="8712" width="8.85546875" style="19" customWidth="1"/>
    <col min="8713" max="8713" width="8" style="19" customWidth="1"/>
    <col min="8714" max="8714" width="8.85546875" style="19" customWidth="1"/>
    <col min="8715" max="8715" width="7.7109375" style="19" customWidth="1"/>
    <col min="8716" max="8716" width="7.85546875" style="19" customWidth="1"/>
    <col min="8717" max="8717" width="6.85546875" style="19" customWidth="1"/>
    <col min="8718" max="8718" width="9.7109375" style="19" customWidth="1"/>
    <col min="8719" max="8719" width="8.42578125" style="19" customWidth="1"/>
    <col min="8720" max="8720" width="9.85546875" style="19" customWidth="1"/>
    <col min="8721" max="8721" width="8.42578125" style="19" customWidth="1"/>
    <col min="8722" max="8958" width="11.42578125" style="19"/>
    <col min="8959" max="8959" width="23.140625" style="19" customWidth="1"/>
    <col min="8960" max="8960" width="11.42578125" style="19" customWidth="1"/>
    <col min="8961" max="8961" width="9.140625" style="19" customWidth="1"/>
    <col min="8962" max="8962" width="8.85546875" style="19" customWidth="1"/>
    <col min="8963" max="8963" width="9.7109375" style="19" customWidth="1"/>
    <col min="8964" max="8964" width="8.7109375" style="19" customWidth="1"/>
    <col min="8965" max="8965" width="8" style="19" customWidth="1"/>
    <col min="8966" max="8966" width="8.42578125" style="19" customWidth="1"/>
    <col min="8967" max="8967" width="8.140625" style="19" customWidth="1"/>
    <col min="8968" max="8968" width="8.85546875" style="19" customWidth="1"/>
    <col min="8969" max="8969" width="8" style="19" customWidth="1"/>
    <col min="8970" max="8970" width="8.85546875" style="19" customWidth="1"/>
    <col min="8971" max="8971" width="7.7109375" style="19" customWidth="1"/>
    <col min="8972" max="8972" width="7.85546875" style="19" customWidth="1"/>
    <col min="8973" max="8973" width="6.85546875" style="19" customWidth="1"/>
    <col min="8974" max="8974" width="9.7109375" style="19" customWidth="1"/>
    <col min="8975" max="8975" width="8.42578125" style="19" customWidth="1"/>
    <col min="8976" max="8976" width="9.85546875" style="19" customWidth="1"/>
    <col min="8977" max="8977" width="8.42578125" style="19" customWidth="1"/>
    <col min="8978" max="9214" width="11.42578125" style="19"/>
    <col min="9215" max="9215" width="23.140625" style="19" customWidth="1"/>
    <col min="9216" max="9216" width="11.42578125" style="19" customWidth="1"/>
    <col min="9217" max="9217" width="9.140625" style="19" customWidth="1"/>
    <col min="9218" max="9218" width="8.85546875" style="19" customWidth="1"/>
    <col min="9219" max="9219" width="9.7109375" style="19" customWidth="1"/>
    <col min="9220" max="9220" width="8.7109375" style="19" customWidth="1"/>
    <col min="9221" max="9221" width="8" style="19" customWidth="1"/>
    <col min="9222" max="9222" width="8.42578125" style="19" customWidth="1"/>
    <col min="9223" max="9223" width="8.140625" style="19" customWidth="1"/>
    <col min="9224" max="9224" width="8.85546875" style="19" customWidth="1"/>
    <col min="9225" max="9225" width="8" style="19" customWidth="1"/>
    <col min="9226" max="9226" width="8.85546875" style="19" customWidth="1"/>
    <col min="9227" max="9227" width="7.7109375" style="19" customWidth="1"/>
    <col min="9228" max="9228" width="7.85546875" style="19" customWidth="1"/>
    <col min="9229" max="9229" width="6.85546875" style="19" customWidth="1"/>
    <col min="9230" max="9230" width="9.7109375" style="19" customWidth="1"/>
    <col min="9231" max="9231" width="8.42578125" style="19" customWidth="1"/>
    <col min="9232" max="9232" width="9.85546875" style="19" customWidth="1"/>
    <col min="9233" max="9233" width="8.42578125" style="19" customWidth="1"/>
    <col min="9234" max="9470" width="11.42578125" style="19"/>
    <col min="9471" max="9471" width="23.140625" style="19" customWidth="1"/>
    <col min="9472" max="9472" width="11.42578125" style="19" customWidth="1"/>
    <col min="9473" max="9473" width="9.140625" style="19" customWidth="1"/>
    <col min="9474" max="9474" width="8.85546875" style="19" customWidth="1"/>
    <col min="9475" max="9475" width="9.7109375" style="19" customWidth="1"/>
    <col min="9476" max="9476" width="8.7109375" style="19" customWidth="1"/>
    <col min="9477" max="9477" width="8" style="19" customWidth="1"/>
    <col min="9478" max="9478" width="8.42578125" style="19" customWidth="1"/>
    <col min="9479" max="9479" width="8.140625" style="19" customWidth="1"/>
    <col min="9480" max="9480" width="8.85546875" style="19" customWidth="1"/>
    <col min="9481" max="9481" width="8" style="19" customWidth="1"/>
    <col min="9482" max="9482" width="8.85546875" style="19" customWidth="1"/>
    <col min="9483" max="9483" width="7.7109375" style="19" customWidth="1"/>
    <col min="9484" max="9484" width="7.85546875" style="19" customWidth="1"/>
    <col min="9485" max="9485" width="6.85546875" style="19" customWidth="1"/>
    <col min="9486" max="9486" width="9.7109375" style="19" customWidth="1"/>
    <col min="9487" max="9487" width="8.42578125" style="19" customWidth="1"/>
    <col min="9488" max="9488" width="9.85546875" style="19" customWidth="1"/>
    <col min="9489" max="9489" width="8.42578125" style="19" customWidth="1"/>
    <col min="9490" max="9726" width="11.42578125" style="19"/>
    <col min="9727" max="9727" width="23.140625" style="19" customWidth="1"/>
    <col min="9728" max="9728" width="11.42578125" style="19" customWidth="1"/>
    <col min="9729" max="9729" width="9.140625" style="19" customWidth="1"/>
    <col min="9730" max="9730" width="8.85546875" style="19" customWidth="1"/>
    <col min="9731" max="9731" width="9.7109375" style="19" customWidth="1"/>
    <col min="9732" max="9732" width="8.7109375" style="19" customWidth="1"/>
    <col min="9733" max="9733" width="8" style="19" customWidth="1"/>
    <col min="9734" max="9734" width="8.42578125" style="19" customWidth="1"/>
    <col min="9735" max="9735" width="8.140625" style="19" customWidth="1"/>
    <col min="9736" max="9736" width="8.85546875" style="19" customWidth="1"/>
    <col min="9737" max="9737" width="8" style="19" customWidth="1"/>
    <col min="9738" max="9738" width="8.85546875" style="19" customWidth="1"/>
    <col min="9739" max="9739" width="7.7109375" style="19" customWidth="1"/>
    <col min="9740" max="9740" width="7.85546875" style="19" customWidth="1"/>
    <col min="9741" max="9741" width="6.85546875" style="19" customWidth="1"/>
    <col min="9742" max="9742" width="9.7109375" style="19" customWidth="1"/>
    <col min="9743" max="9743" width="8.42578125" style="19" customWidth="1"/>
    <col min="9744" max="9744" width="9.85546875" style="19" customWidth="1"/>
    <col min="9745" max="9745" width="8.42578125" style="19" customWidth="1"/>
    <col min="9746" max="9982" width="11.42578125" style="19"/>
    <col min="9983" max="9983" width="23.140625" style="19" customWidth="1"/>
    <col min="9984" max="9984" width="11.42578125" style="19" customWidth="1"/>
    <col min="9985" max="9985" width="9.140625" style="19" customWidth="1"/>
    <col min="9986" max="9986" width="8.85546875" style="19" customWidth="1"/>
    <col min="9987" max="9987" width="9.7109375" style="19" customWidth="1"/>
    <col min="9988" max="9988" width="8.7109375" style="19" customWidth="1"/>
    <col min="9989" max="9989" width="8" style="19" customWidth="1"/>
    <col min="9990" max="9990" width="8.42578125" style="19" customWidth="1"/>
    <col min="9991" max="9991" width="8.140625" style="19" customWidth="1"/>
    <col min="9992" max="9992" width="8.85546875" style="19" customWidth="1"/>
    <col min="9993" max="9993" width="8" style="19" customWidth="1"/>
    <col min="9994" max="9994" width="8.85546875" style="19" customWidth="1"/>
    <col min="9995" max="9995" width="7.7109375" style="19" customWidth="1"/>
    <col min="9996" max="9996" width="7.85546875" style="19" customWidth="1"/>
    <col min="9997" max="9997" width="6.85546875" style="19" customWidth="1"/>
    <col min="9998" max="9998" width="9.7109375" style="19" customWidth="1"/>
    <col min="9999" max="9999" width="8.42578125" style="19" customWidth="1"/>
    <col min="10000" max="10000" width="9.85546875" style="19" customWidth="1"/>
    <col min="10001" max="10001" width="8.42578125" style="19" customWidth="1"/>
    <col min="10002" max="10238" width="11.42578125" style="19"/>
    <col min="10239" max="10239" width="23.140625" style="19" customWidth="1"/>
    <col min="10240" max="10240" width="11.42578125" style="19" customWidth="1"/>
    <col min="10241" max="10241" width="9.140625" style="19" customWidth="1"/>
    <col min="10242" max="10242" width="8.85546875" style="19" customWidth="1"/>
    <col min="10243" max="10243" width="9.7109375" style="19" customWidth="1"/>
    <col min="10244" max="10244" width="8.7109375" style="19" customWidth="1"/>
    <col min="10245" max="10245" width="8" style="19" customWidth="1"/>
    <col min="10246" max="10246" width="8.42578125" style="19" customWidth="1"/>
    <col min="10247" max="10247" width="8.140625" style="19" customWidth="1"/>
    <col min="10248" max="10248" width="8.85546875" style="19" customWidth="1"/>
    <col min="10249" max="10249" width="8" style="19" customWidth="1"/>
    <col min="10250" max="10250" width="8.85546875" style="19" customWidth="1"/>
    <col min="10251" max="10251" width="7.7109375" style="19" customWidth="1"/>
    <col min="10252" max="10252" width="7.85546875" style="19" customWidth="1"/>
    <col min="10253" max="10253" width="6.85546875" style="19" customWidth="1"/>
    <col min="10254" max="10254" width="9.7109375" style="19" customWidth="1"/>
    <col min="10255" max="10255" width="8.42578125" style="19" customWidth="1"/>
    <col min="10256" max="10256" width="9.85546875" style="19" customWidth="1"/>
    <col min="10257" max="10257" width="8.42578125" style="19" customWidth="1"/>
    <col min="10258" max="10494" width="11.42578125" style="19"/>
    <col min="10495" max="10495" width="23.140625" style="19" customWidth="1"/>
    <col min="10496" max="10496" width="11.42578125" style="19" customWidth="1"/>
    <col min="10497" max="10497" width="9.140625" style="19" customWidth="1"/>
    <col min="10498" max="10498" width="8.85546875" style="19" customWidth="1"/>
    <col min="10499" max="10499" width="9.7109375" style="19" customWidth="1"/>
    <col min="10500" max="10500" width="8.7109375" style="19" customWidth="1"/>
    <col min="10501" max="10501" width="8" style="19" customWidth="1"/>
    <col min="10502" max="10502" width="8.42578125" style="19" customWidth="1"/>
    <col min="10503" max="10503" width="8.140625" style="19" customWidth="1"/>
    <col min="10504" max="10504" width="8.85546875" style="19" customWidth="1"/>
    <col min="10505" max="10505" width="8" style="19" customWidth="1"/>
    <col min="10506" max="10506" width="8.85546875" style="19" customWidth="1"/>
    <col min="10507" max="10507" width="7.7109375" style="19" customWidth="1"/>
    <col min="10508" max="10508" width="7.85546875" style="19" customWidth="1"/>
    <col min="10509" max="10509" width="6.85546875" style="19" customWidth="1"/>
    <col min="10510" max="10510" width="9.7109375" style="19" customWidth="1"/>
    <col min="10511" max="10511" width="8.42578125" style="19" customWidth="1"/>
    <col min="10512" max="10512" width="9.85546875" style="19" customWidth="1"/>
    <col min="10513" max="10513" width="8.42578125" style="19" customWidth="1"/>
    <col min="10514" max="10750" width="11.42578125" style="19"/>
    <col min="10751" max="10751" width="23.140625" style="19" customWidth="1"/>
    <col min="10752" max="10752" width="11.42578125" style="19" customWidth="1"/>
    <col min="10753" max="10753" width="9.140625" style="19" customWidth="1"/>
    <col min="10754" max="10754" width="8.85546875" style="19" customWidth="1"/>
    <col min="10755" max="10755" width="9.7109375" style="19" customWidth="1"/>
    <col min="10756" max="10756" width="8.7109375" style="19" customWidth="1"/>
    <col min="10757" max="10757" width="8" style="19" customWidth="1"/>
    <col min="10758" max="10758" width="8.42578125" style="19" customWidth="1"/>
    <col min="10759" max="10759" width="8.140625" style="19" customWidth="1"/>
    <col min="10760" max="10760" width="8.85546875" style="19" customWidth="1"/>
    <col min="10761" max="10761" width="8" style="19" customWidth="1"/>
    <col min="10762" max="10762" width="8.85546875" style="19" customWidth="1"/>
    <col min="10763" max="10763" width="7.7109375" style="19" customWidth="1"/>
    <col min="10764" max="10764" width="7.85546875" style="19" customWidth="1"/>
    <col min="10765" max="10765" width="6.85546875" style="19" customWidth="1"/>
    <col min="10766" max="10766" width="9.7109375" style="19" customWidth="1"/>
    <col min="10767" max="10767" width="8.42578125" style="19" customWidth="1"/>
    <col min="10768" max="10768" width="9.85546875" style="19" customWidth="1"/>
    <col min="10769" max="10769" width="8.42578125" style="19" customWidth="1"/>
    <col min="10770" max="11006" width="11.42578125" style="19"/>
    <col min="11007" max="11007" width="23.140625" style="19" customWidth="1"/>
    <col min="11008" max="11008" width="11.42578125" style="19" customWidth="1"/>
    <col min="11009" max="11009" width="9.140625" style="19" customWidth="1"/>
    <col min="11010" max="11010" width="8.85546875" style="19" customWidth="1"/>
    <col min="11011" max="11011" width="9.7109375" style="19" customWidth="1"/>
    <col min="11012" max="11012" width="8.7109375" style="19" customWidth="1"/>
    <col min="11013" max="11013" width="8" style="19" customWidth="1"/>
    <col min="11014" max="11014" width="8.42578125" style="19" customWidth="1"/>
    <col min="11015" max="11015" width="8.140625" style="19" customWidth="1"/>
    <col min="11016" max="11016" width="8.85546875" style="19" customWidth="1"/>
    <col min="11017" max="11017" width="8" style="19" customWidth="1"/>
    <col min="11018" max="11018" width="8.85546875" style="19" customWidth="1"/>
    <col min="11019" max="11019" width="7.7109375" style="19" customWidth="1"/>
    <col min="11020" max="11020" width="7.85546875" style="19" customWidth="1"/>
    <col min="11021" max="11021" width="6.85546875" style="19" customWidth="1"/>
    <col min="11022" max="11022" width="9.7109375" style="19" customWidth="1"/>
    <col min="11023" max="11023" width="8.42578125" style="19" customWidth="1"/>
    <col min="11024" max="11024" width="9.85546875" style="19" customWidth="1"/>
    <col min="11025" max="11025" width="8.42578125" style="19" customWidth="1"/>
    <col min="11026" max="11262" width="11.42578125" style="19"/>
    <col min="11263" max="11263" width="23.140625" style="19" customWidth="1"/>
    <col min="11264" max="11264" width="11.42578125" style="19" customWidth="1"/>
    <col min="11265" max="11265" width="9.140625" style="19" customWidth="1"/>
    <col min="11266" max="11266" width="8.85546875" style="19" customWidth="1"/>
    <col min="11267" max="11267" width="9.7109375" style="19" customWidth="1"/>
    <col min="11268" max="11268" width="8.7109375" style="19" customWidth="1"/>
    <col min="11269" max="11269" width="8" style="19" customWidth="1"/>
    <col min="11270" max="11270" width="8.42578125" style="19" customWidth="1"/>
    <col min="11271" max="11271" width="8.140625" style="19" customWidth="1"/>
    <col min="11272" max="11272" width="8.85546875" style="19" customWidth="1"/>
    <col min="11273" max="11273" width="8" style="19" customWidth="1"/>
    <col min="11274" max="11274" width="8.85546875" style="19" customWidth="1"/>
    <col min="11275" max="11275" width="7.7109375" style="19" customWidth="1"/>
    <col min="11276" max="11276" width="7.85546875" style="19" customWidth="1"/>
    <col min="11277" max="11277" width="6.85546875" style="19" customWidth="1"/>
    <col min="11278" max="11278" width="9.7109375" style="19" customWidth="1"/>
    <col min="11279" max="11279" width="8.42578125" style="19" customWidth="1"/>
    <col min="11280" max="11280" width="9.85546875" style="19" customWidth="1"/>
    <col min="11281" max="11281" width="8.42578125" style="19" customWidth="1"/>
    <col min="11282" max="11518" width="11.42578125" style="19"/>
    <col min="11519" max="11519" width="23.140625" style="19" customWidth="1"/>
    <col min="11520" max="11520" width="11.42578125" style="19" customWidth="1"/>
    <col min="11521" max="11521" width="9.140625" style="19" customWidth="1"/>
    <col min="11522" max="11522" width="8.85546875" style="19" customWidth="1"/>
    <col min="11523" max="11523" width="9.7109375" style="19" customWidth="1"/>
    <col min="11524" max="11524" width="8.7109375" style="19" customWidth="1"/>
    <col min="11525" max="11525" width="8" style="19" customWidth="1"/>
    <col min="11526" max="11526" width="8.42578125" style="19" customWidth="1"/>
    <col min="11527" max="11527" width="8.140625" style="19" customWidth="1"/>
    <col min="11528" max="11528" width="8.85546875" style="19" customWidth="1"/>
    <col min="11529" max="11529" width="8" style="19" customWidth="1"/>
    <col min="11530" max="11530" width="8.85546875" style="19" customWidth="1"/>
    <col min="11531" max="11531" width="7.7109375" style="19" customWidth="1"/>
    <col min="11532" max="11532" width="7.85546875" style="19" customWidth="1"/>
    <col min="11533" max="11533" width="6.85546875" style="19" customWidth="1"/>
    <col min="11534" max="11534" width="9.7109375" style="19" customWidth="1"/>
    <col min="11535" max="11535" width="8.42578125" style="19" customWidth="1"/>
    <col min="11536" max="11536" width="9.85546875" style="19" customWidth="1"/>
    <col min="11537" max="11537" width="8.42578125" style="19" customWidth="1"/>
    <col min="11538" max="11774" width="11.42578125" style="19"/>
    <col min="11775" max="11775" width="23.140625" style="19" customWidth="1"/>
    <col min="11776" max="11776" width="11.42578125" style="19" customWidth="1"/>
    <col min="11777" max="11777" width="9.140625" style="19" customWidth="1"/>
    <col min="11778" max="11778" width="8.85546875" style="19" customWidth="1"/>
    <col min="11779" max="11779" width="9.7109375" style="19" customWidth="1"/>
    <col min="11780" max="11780" width="8.7109375" style="19" customWidth="1"/>
    <col min="11781" max="11781" width="8" style="19" customWidth="1"/>
    <col min="11782" max="11782" width="8.42578125" style="19" customWidth="1"/>
    <col min="11783" max="11783" width="8.140625" style="19" customWidth="1"/>
    <col min="11784" max="11784" width="8.85546875" style="19" customWidth="1"/>
    <col min="11785" max="11785" width="8" style="19" customWidth="1"/>
    <col min="11786" max="11786" width="8.85546875" style="19" customWidth="1"/>
    <col min="11787" max="11787" width="7.7109375" style="19" customWidth="1"/>
    <col min="11788" max="11788" width="7.85546875" style="19" customWidth="1"/>
    <col min="11789" max="11789" width="6.85546875" style="19" customWidth="1"/>
    <col min="11790" max="11790" width="9.7109375" style="19" customWidth="1"/>
    <col min="11791" max="11791" width="8.42578125" style="19" customWidth="1"/>
    <col min="11792" max="11792" width="9.85546875" style="19" customWidth="1"/>
    <col min="11793" max="11793" width="8.42578125" style="19" customWidth="1"/>
    <col min="11794" max="12030" width="11.42578125" style="19"/>
    <col min="12031" max="12031" width="23.140625" style="19" customWidth="1"/>
    <col min="12032" max="12032" width="11.42578125" style="19" customWidth="1"/>
    <col min="12033" max="12033" width="9.140625" style="19" customWidth="1"/>
    <col min="12034" max="12034" width="8.85546875" style="19" customWidth="1"/>
    <col min="12035" max="12035" width="9.7109375" style="19" customWidth="1"/>
    <col min="12036" max="12036" width="8.7109375" style="19" customWidth="1"/>
    <col min="12037" max="12037" width="8" style="19" customWidth="1"/>
    <col min="12038" max="12038" width="8.42578125" style="19" customWidth="1"/>
    <col min="12039" max="12039" width="8.140625" style="19" customWidth="1"/>
    <col min="12040" max="12040" width="8.85546875" style="19" customWidth="1"/>
    <col min="12041" max="12041" width="8" style="19" customWidth="1"/>
    <col min="12042" max="12042" width="8.85546875" style="19" customWidth="1"/>
    <col min="12043" max="12043" width="7.7109375" style="19" customWidth="1"/>
    <col min="12044" max="12044" width="7.85546875" style="19" customWidth="1"/>
    <col min="12045" max="12045" width="6.85546875" style="19" customWidth="1"/>
    <col min="12046" max="12046" width="9.7109375" style="19" customWidth="1"/>
    <col min="12047" max="12047" width="8.42578125" style="19" customWidth="1"/>
    <col min="12048" max="12048" width="9.85546875" style="19" customWidth="1"/>
    <col min="12049" max="12049" width="8.42578125" style="19" customWidth="1"/>
    <col min="12050" max="12286" width="11.42578125" style="19"/>
    <col min="12287" max="12287" width="23.140625" style="19" customWidth="1"/>
    <col min="12288" max="12288" width="11.42578125" style="19" customWidth="1"/>
    <col min="12289" max="12289" width="9.140625" style="19" customWidth="1"/>
    <col min="12290" max="12290" width="8.85546875" style="19" customWidth="1"/>
    <col min="12291" max="12291" width="9.7109375" style="19" customWidth="1"/>
    <col min="12292" max="12292" width="8.7109375" style="19" customWidth="1"/>
    <col min="12293" max="12293" width="8" style="19" customWidth="1"/>
    <col min="12294" max="12294" width="8.42578125" style="19" customWidth="1"/>
    <col min="12295" max="12295" width="8.140625" style="19" customWidth="1"/>
    <col min="12296" max="12296" width="8.85546875" style="19" customWidth="1"/>
    <col min="12297" max="12297" width="8" style="19" customWidth="1"/>
    <col min="12298" max="12298" width="8.85546875" style="19" customWidth="1"/>
    <col min="12299" max="12299" width="7.7109375" style="19" customWidth="1"/>
    <col min="12300" max="12300" width="7.85546875" style="19" customWidth="1"/>
    <col min="12301" max="12301" width="6.85546875" style="19" customWidth="1"/>
    <col min="12302" max="12302" width="9.7109375" style="19" customWidth="1"/>
    <col min="12303" max="12303" width="8.42578125" style="19" customWidth="1"/>
    <col min="12304" max="12304" width="9.85546875" style="19" customWidth="1"/>
    <col min="12305" max="12305" width="8.42578125" style="19" customWidth="1"/>
    <col min="12306" max="12542" width="11.42578125" style="19"/>
    <col min="12543" max="12543" width="23.140625" style="19" customWidth="1"/>
    <col min="12544" max="12544" width="11.42578125" style="19" customWidth="1"/>
    <col min="12545" max="12545" width="9.140625" style="19" customWidth="1"/>
    <col min="12546" max="12546" width="8.85546875" style="19" customWidth="1"/>
    <col min="12547" max="12547" width="9.7109375" style="19" customWidth="1"/>
    <col min="12548" max="12548" width="8.7109375" style="19" customWidth="1"/>
    <col min="12549" max="12549" width="8" style="19" customWidth="1"/>
    <col min="12550" max="12550" width="8.42578125" style="19" customWidth="1"/>
    <col min="12551" max="12551" width="8.140625" style="19" customWidth="1"/>
    <col min="12552" max="12552" width="8.85546875" style="19" customWidth="1"/>
    <col min="12553" max="12553" width="8" style="19" customWidth="1"/>
    <col min="12554" max="12554" width="8.85546875" style="19" customWidth="1"/>
    <col min="12555" max="12555" width="7.7109375" style="19" customWidth="1"/>
    <col min="12556" max="12556" width="7.85546875" style="19" customWidth="1"/>
    <col min="12557" max="12557" width="6.85546875" style="19" customWidth="1"/>
    <col min="12558" max="12558" width="9.7109375" style="19" customWidth="1"/>
    <col min="12559" max="12559" width="8.42578125" style="19" customWidth="1"/>
    <col min="12560" max="12560" width="9.85546875" style="19" customWidth="1"/>
    <col min="12561" max="12561" width="8.42578125" style="19" customWidth="1"/>
    <col min="12562" max="12798" width="11.42578125" style="19"/>
    <col min="12799" max="12799" width="23.140625" style="19" customWidth="1"/>
    <col min="12800" max="12800" width="11.42578125" style="19" customWidth="1"/>
    <col min="12801" max="12801" width="9.140625" style="19" customWidth="1"/>
    <col min="12802" max="12802" width="8.85546875" style="19" customWidth="1"/>
    <col min="12803" max="12803" width="9.7109375" style="19" customWidth="1"/>
    <col min="12804" max="12804" width="8.7109375" style="19" customWidth="1"/>
    <col min="12805" max="12805" width="8" style="19" customWidth="1"/>
    <col min="12806" max="12806" width="8.42578125" style="19" customWidth="1"/>
    <col min="12807" max="12807" width="8.140625" style="19" customWidth="1"/>
    <col min="12808" max="12808" width="8.85546875" style="19" customWidth="1"/>
    <col min="12809" max="12809" width="8" style="19" customWidth="1"/>
    <col min="12810" max="12810" width="8.85546875" style="19" customWidth="1"/>
    <col min="12811" max="12811" width="7.7109375" style="19" customWidth="1"/>
    <col min="12812" max="12812" width="7.85546875" style="19" customWidth="1"/>
    <col min="12813" max="12813" width="6.85546875" style="19" customWidth="1"/>
    <col min="12814" max="12814" width="9.7109375" style="19" customWidth="1"/>
    <col min="12815" max="12815" width="8.42578125" style="19" customWidth="1"/>
    <col min="12816" max="12816" width="9.85546875" style="19" customWidth="1"/>
    <col min="12817" max="12817" width="8.42578125" style="19" customWidth="1"/>
    <col min="12818" max="13054" width="11.42578125" style="19"/>
    <col min="13055" max="13055" width="23.140625" style="19" customWidth="1"/>
    <col min="13056" max="13056" width="11.42578125" style="19" customWidth="1"/>
    <col min="13057" max="13057" width="9.140625" style="19" customWidth="1"/>
    <col min="13058" max="13058" width="8.85546875" style="19" customWidth="1"/>
    <col min="13059" max="13059" width="9.7109375" style="19" customWidth="1"/>
    <col min="13060" max="13060" width="8.7109375" style="19" customWidth="1"/>
    <col min="13061" max="13061" width="8" style="19" customWidth="1"/>
    <col min="13062" max="13062" width="8.42578125" style="19" customWidth="1"/>
    <col min="13063" max="13063" width="8.140625" style="19" customWidth="1"/>
    <col min="13064" max="13064" width="8.85546875" style="19" customWidth="1"/>
    <col min="13065" max="13065" width="8" style="19" customWidth="1"/>
    <col min="13066" max="13066" width="8.85546875" style="19" customWidth="1"/>
    <col min="13067" max="13067" width="7.7109375" style="19" customWidth="1"/>
    <col min="13068" max="13068" width="7.85546875" style="19" customWidth="1"/>
    <col min="13069" max="13069" width="6.85546875" style="19" customWidth="1"/>
    <col min="13070" max="13070" width="9.7109375" style="19" customWidth="1"/>
    <col min="13071" max="13071" width="8.42578125" style="19" customWidth="1"/>
    <col min="13072" max="13072" width="9.85546875" style="19" customWidth="1"/>
    <col min="13073" max="13073" width="8.42578125" style="19" customWidth="1"/>
    <col min="13074" max="13310" width="11.42578125" style="19"/>
    <col min="13311" max="13311" width="23.140625" style="19" customWidth="1"/>
    <col min="13312" max="13312" width="11.42578125" style="19" customWidth="1"/>
    <col min="13313" max="13313" width="9.140625" style="19" customWidth="1"/>
    <col min="13314" max="13314" width="8.85546875" style="19" customWidth="1"/>
    <col min="13315" max="13315" width="9.7109375" style="19" customWidth="1"/>
    <col min="13316" max="13316" width="8.7109375" style="19" customWidth="1"/>
    <col min="13317" max="13317" width="8" style="19" customWidth="1"/>
    <col min="13318" max="13318" width="8.42578125" style="19" customWidth="1"/>
    <col min="13319" max="13319" width="8.140625" style="19" customWidth="1"/>
    <col min="13320" max="13320" width="8.85546875" style="19" customWidth="1"/>
    <col min="13321" max="13321" width="8" style="19" customWidth="1"/>
    <col min="13322" max="13322" width="8.85546875" style="19" customWidth="1"/>
    <col min="13323" max="13323" width="7.7109375" style="19" customWidth="1"/>
    <col min="13324" max="13324" width="7.85546875" style="19" customWidth="1"/>
    <col min="13325" max="13325" width="6.85546875" style="19" customWidth="1"/>
    <col min="13326" max="13326" width="9.7109375" style="19" customWidth="1"/>
    <col min="13327" max="13327" width="8.42578125" style="19" customWidth="1"/>
    <col min="13328" max="13328" width="9.85546875" style="19" customWidth="1"/>
    <col min="13329" max="13329" width="8.42578125" style="19" customWidth="1"/>
    <col min="13330" max="13566" width="11.42578125" style="19"/>
    <col min="13567" max="13567" width="23.140625" style="19" customWidth="1"/>
    <col min="13568" max="13568" width="11.42578125" style="19" customWidth="1"/>
    <col min="13569" max="13569" width="9.140625" style="19" customWidth="1"/>
    <col min="13570" max="13570" width="8.85546875" style="19" customWidth="1"/>
    <col min="13571" max="13571" width="9.7109375" style="19" customWidth="1"/>
    <col min="13572" max="13572" width="8.7109375" style="19" customWidth="1"/>
    <col min="13573" max="13573" width="8" style="19" customWidth="1"/>
    <col min="13574" max="13574" width="8.42578125" style="19" customWidth="1"/>
    <col min="13575" max="13575" width="8.140625" style="19" customWidth="1"/>
    <col min="13576" max="13576" width="8.85546875" style="19" customWidth="1"/>
    <col min="13577" max="13577" width="8" style="19" customWidth="1"/>
    <col min="13578" max="13578" width="8.85546875" style="19" customWidth="1"/>
    <col min="13579" max="13579" width="7.7109375" style="19" customWidth="1"/>
    <col min="13580" max="13580" width="7.85546875" style="19" customWidth="1"/>
    <col min="13581" max="13581" width="6.85546875" style="19" customWidth="1"/>
    <col min="13582" max="13582" width="9.7109375" style="19" customWidth="1"/>
    <col min="13583" max="13583" width="8.42578125" style="19" customWidth="1"/>
    <col min="13584" max="13584" width="9.85546875" style="19" customWidth="1"/>
    <col min="13585" max="13585" width="8.42578125" style="19" customWidth="1"/>
    <col min="13586" max="13822" width="11.42578125" style="19"/>
    <col min="13823" max="13823" width="23.140625" style="19" customWidth="1"/>
    <col min="13824" max="13824" width="11.42578125" style="19" customWidth="1"/>
    <col min="13825" max="13825" width="9.140625" style="19" customWidth="1"/>
    <col min="13826" max="13826" width="8.85546875" style="19" customWidth="1"/>
    <col min="13827" max="13827" width="9.7109375" style="19" customWidth="1"/>
    <col min="13828" max="13828" width="8.7109375" style="19" customWidth="1"/>
    <col min="13829" max="13829" width="8" style="19" customWidth="1"/>
    <col min="13830" max="13830" width="8.42578125" style="19" customWidth="1"/>
    <col min="13831" max="13831" width="8.140625" style="19" customWidth="1"/>
    <col min="13832" max="13832" width="8.85546875" style="19" customWidth="1"/>
    <col min="13833" max="13833" width="8" style="19" customWidth="1"/>
    <col min="13834" max="13834" width="8.85546875" style="19" customWidth="1"/>
    <col min="13835" max="13835" width="7.7109375" style="19" customWidth="1"/>
    <col min="13836" max="13836" width="7.85546875" style="19" customWidth="1"/>
    <col min="13837" max="13837" width="6.85546875" style="19" customWidth="1"/>
    <col min="13838" max="13838" width="9.7109375" style="19" customWidth="1"/>
    <col min="13839" max="13839" width="8.42578125" style="19" customWidth="1"/>
    <col min="13840" max="13840" width="9.85546875" style="19" customWidth="1"/>
    <col min="13841" max="13841" width="8.42578125" style="19" customWidth="1"/>
    <col min="13842" max="14078" width="11.42578125" style="19"/>
    <col min="14079" max="14079" width="23.140625" style="19" customWidth="1"/>
    <col min="14080" max="14080" width="11.42578125" style="19" customWidth="1"/>
    <col min="14081" max="14081" width="9.140625" style="19" customWidth="1"/>
    <col min="14082" max="14082" width="8.85546875" style="19" customWidth="1"/>
    <col min="14083" max="14083" width="9.7109375" style="19" customWidth="1"/>
    <col min="14084" max="14084" width="8.7109375" style="19" customWidth="1"/>
    <col min="14085" max="14085" width="8" style="19" customWidth="1"/>
    <col min="14086" max="14086" width="8.42578125" style="19" customWidth="1"/>
    <col min="14087" max="14087" width="8.140625" style="19" customWidth="1"/>
    <col min="14088" max="14088" width="8.85546875" style="19" customWidth="1"/>
    <col min="14089" max="14089" width="8" style="19" customWidth="1"/>
    <col min="14090" max="14090" width="8.85546875" style="19" customWidth="1"/>
    <col min="14091" max="14091" width="7.7109375" style="19" customWidth="1"/>
    <col min="14092" max="14092" width="7.85546875" style="19" customWidth="1"/>
    <col min="14093" max="14093" width="6.85546875" style="19" customWidth="1"/>
    <col min="14094" max="14094" width="9.7109375" style="19" customWidth="1"/>
    <col min="14095" max="14095" width="8.42578125" style="19" customWidth="1"/>
    <col min="14096" max="14096" width="9.85546875" style="19" customWidth="1"/>
    <col min="14097" max="14097" width="8.42578125" style="19" customWidth="1"/>
    <col min="14098" max="14334" width="11.42578125" style="19"/>
    <col min="14335" max="14335" width="23.140625" style="19" customWidth="1"/>
    <col min="14336" max="14336" width="11.42578125" style="19" customWidth="1"/>
    <col min="14337" max="14337" width="9.140625" style="19" customWidth="1"/>
    <col min="14338" max="14338" width="8.85546875" style="19" customWidth="1"/>
    <col min="14339" max="14339" width="9.7109375" style="19" customWidth="1"/>
    <col min="14340" max="14340" width="8.7109375" style="19" customWidth="1"/>
    <col min="14341" max="14341" width="8" style="19" customWidth="1"/>
    <col min="14342" max="14342" width="8.42578125" style="19" customWidth="1"/>
    <col min="14343" max="14343" width="8.140625" style="19" customWidth="1"/>
    <col min="14344" max="14344" width="8.85546875" style="19" customWidth="1"/>
    <col min="14345" max="14345" width="8" style="19" customWidth="1"/>
    <col min="14346" max="14346" width="8.85546875" style="19" customWidth="1"/>
    <col min="14347" max="14347" width="7.7109375" style="19" customWidth="1"/>
    <col min="14348" max="14348" width="7.85546875" style="19" customWidth="1"/>
    <col min="14349" max="14349" width="6.85546875" style="19" customWidth="1"/>
    <col min="14350" max="14350" width="9.7109375" style="19" customWidth="1"/>
    <col min="14351" max="14351" width="8.42578125" style="19" customWidth="1"/>
    <col min="14352" max="14352" width="9.85546875" style="19" customWidth="1"/>
    <col min="14353" max="14353" width="8.42578125" style="19" customWidth="1"/>
    <col min="14354" max="14590" width="11.42578125" style="19"/>
    <col min="14591" max="14591" width="23.140625" style="19" customWidth="1"/>
    <col min="14592" max="14592" width="11.42578125" style="19" customWidth="1"/>
    <col min="14593" max="14593" width="9.140625" style="19" customWidth="1"/>
    <col min="14594" max="14594" width="8.85546875" style="19" customWidth="1"/>
    <col min="14595" max="14595" width="9.7109375" style="19" customWidth="1"/>
    <col min="14596" max="14596" width="8.7109375" style="19" customWidth="1"/>
    <col min="14597" max="14597" width="8" style="19" customWidth="1"/>
    <col min="14598" max="14598" width="8.42578125" style="19" customWidth="1"/>
    <col min="14599" max="14599" width="8.140625" style="19" customWidth="1"/>
    <col min="14600" max="14600" width="8.85546875" style="19" customWidth="1"/>
    <col min="14601" max="14601" width="8" style="19" customWidth="1"/>
    <col min="14602" max="14602" width="8.85546875" style="19" customWidth="1"/>
    <col min="14603" max="14603" width="7.7109375" style="19" customWidth="1"/>
    <col min="14604" max="14604" width="7.85546875" style="19" customWidth="1"/>
    <col min="14605" max="14605" width="6.85546875" style="19" customWidth="1"/>
    <col min="14606" max="14606" width="9.7109375" style="19" customWidth="1"/>
    <col min="14607" max="14607" width="8.42578125" style="19" customWidth="1"/>
    <col min="14608" max="14608" width="9.85546875" style="19" customWidth="1"/>
    <col min="14609" max="14609" width="8.42578125" style="19" customWidth="1"/>
    <col min="14610" max="14846" width="11.42578125" style="19"/>
    <col min="14847" max="14847" width="23.140625" style="19" customWidth="1"/>
    <col min="14848" max="14848" width="11.42578125" style="19" customWidth="1"/>
    <col min="14849" max="14849" width="9.140625" style="19" customWidth="1"/>
    <col min="14850" max="14850" width="8.85546875" style="19" customWidth="1"/>
    <col min="14851" max="14851" width="9.7109375" style="19" customWidth="1"/>
    <col min="14852" max="14852" width="8.7109375" style="19" customWidth="1"/>
    <col min="14853" max="14853" width="8" style="19" customWidth="1"/>
    <col min="14854" max="14854" width="8.42578125" style="19" customWidth="1"/>
    <col min="14855" max="14855" width="8.140625" style="19" customWidth="1"/>
    <col min="14856" max="14856" width="8.85546875" style="19" customWidth="1"/>
    <col min="14857" max="14857" width="8" style="19" customWidth="1"/>
    <col min="14858" max="14858" width="8.85546875" style="19" customWidth="1"/>
    <col min="14859" max="14859" width="7.7109375" style="19" customWidth="1"/>
    <col min="14860" max="14860" width="7.85546875" style="19" customWidth="1"/>
    <col min="14861" max="14861" width="6.85546875" style="19" customWidth="1"/>
    <col min="14862" max="14862" width="9.7109375" style="19" customWidth="1"/>
    <col min="14863" max="14863" width="8.42578125" style="19" customWidth="1"/>
    <col min="14864" max="14864" width="9.85546875" style="19" customWidth="1"/>
    <col min="14865" max="14865" width="8.42578125" style="19" customWidth="1"/>
    <col min="14866" max="15102" width="11.42578125" style="19"/>
    <col min="15103" max="15103" width="23.140625" style="19" customWidth="1"/>
    <col min="15104" max="15104" width="11.42578125" style="19" customWidth="1"/>
    <col min="15105" max="15105" width="9.140625" style="19" customWidth="1"/>
    <col min="15106" max="15106" width="8.85546875" style="19" customWidth="1"/>
    <col min="15107" max="15107" width="9.7109375" style="19" customWidth="1"/>
    <col min="15108" max="15108" width="8.7109375" style="19" customWidth="1"/>
    <col min="15109" max="15109" width="8" style="19" customWidth="1"/>
    <col min="15110" max="15110" width="8.42578125" style="19" customWidth="1"/>
    <col min="15111" max="15111" width="8.140625" style="19" customWidth="1"/>
    <col min="15112" max="15112" width="8.85546875" style="19" customWidth="1"/>
    <col min="15113" max="15113" width="8" style="19" customWidth="1"/>
    <col min="15114" max="15114" width="8.85546875" style="19" customWidth="1"/>
    <col min="15115" max="15115" width="7.7109375" style="19" customWidth="1"/>
    <col min="15116" max="15116" width="7.85546875" style="19" customWidth="1"/>
    <col min="15117" max="15117" width="6.85546875" style="19" customWidth="1"/>
    <col min="15118" max="15118" width="9.7109375" style="19" customWidth="1"/>
    <col min="15119" max="15119" width="8.42578125" style="19" customWidth="1"/>
    <col min="15120" max="15120" width="9.85546875" style="19" customWidth="1"/>
    <col min="15121" max="15121" width="8.42578125" style="19" customWidth="1"/>
    <col min="15122" max="15358" width="11.42578125" style="19"/>
    <col min="15359" max="15359" width="23.140625" style="19" customWidth="1"/>
    <col min="15360" max="15360" width="11.42578125" style="19" customWidth="1"/>
    <col min="15361" max="15361" width="9.140625" style="19" customWidth="1"/>
    <col min="15362" max="15362" width="8.85546875" style="19" customWidth="1"/>
    <col min="15363" max="15363" width="9.7109375" style="19" customWidth="1"/>
    <col min="15364" max="15364" width="8.7109375" style="19" customWidth="1"/>
    <col min="15365" max="15365" width="8" style="19" customWidth="1"/>
    <col min="15366" max="15366" width="8.42578125" style="19" customWidth="1"/>
    <col min="15367" max="15367" width="8.140625" style="19" customWidth="1"/>
    <col min="15368" max="15368" width="8.85546875" style="19" customWidth="1"/>
    <col min="15369" max="15369" width="8" style="19" customWidth="1"/>
    <col min="15370" max="15370" width="8.85546875" style="19" customWidth="1"/>
    <col min="15371" max="15371" width="7.7109375" style="19" customWidth="1"/>
    <col min="15372" max="15372" width="7.85546875" style="19" customWidth="1"/>
    <col min="15373" max="15373" width="6.85546875" style="19" customWidth="1"/>
    <col min="15374" max="15374" width="9.7109375" style="19" customWidth="1"/>
    <col min="15375" max="15375" width="8.42578125" style="19" customWidth="1"/>
    <col min="15376" max="15376" width="9.85546875" style="19" customWidth="1"/>
    <col min="15377" max="15377" width="8.42578125" style="19" customWidth="1"/>
    <col min="15378" max="15614" width="11.42578125" style="19"/>
    <col min="15615" max="15615" width="23.140625" style="19" customWidth="1"/>
    <col min="15616" max="15616" width="11.42578125" style="19" customWidth="1"/>
    <col min="15617" max="15617" width="9.140625" style="19" customWidth="1"/>
    <col min="15618" max="15618" width="8.85546875" style="19" customWidth="1"/>
    <col min="15619" max="15619" width="9.7109375" style="19" customWidth="1"/>
    <col min="15620" max="15620" width="8.7109375" style="19" customWidth="1"/>
    <col min="15621" max="15621" width="8" style="19" customWidth="1"/>
    <col min="15622" max="15622" width="8.42578125" style="19" customWidth="1"/>
    <col min="15623" max="15623" width="8.140625" style="19" customWidth="1"/>
    <col min="15624" max="15624" width="8.85546875" style="19" customWidth="1"/>
    <col min="15625" max="15625" width="8" style="19" customWidth="1"/>
    <col min="15626" max="15626" width="8.85546875" style="19" customWidth="1"/>
    <col min="15627" max="15627" width="7.7109375" style="19" customWidth="1"/>
    <col min="15628" max="15628" width="7.85546875" style="19" customWidth="1"/>
    <col min="15629" max="15629" width="6.85546875" style="19" customWidth="1"/>
    <col min="15630" max="15630" width="9.7109375" style="19" customWidth="1"/>
    <col min="15631" max="15631" width="8.42578125" style="19" customWidth="1"/>
    <col min="15632" max="15632" width="9.85546875" style="19" customWidth="1"/>
    <col min="15633" max="15633" width="8.42578125" style="19" customWidth="1"/>
    <col min="15634" max="15870" width="11.42578125" style="19"/>
    <col min="15871" max="15871" width="23.140625" style="19" customWidth="1"/>
    <col min="15872" max="15872" width="11.42578125" style="19" customWidth="1"/>
    <col min="15873" max="15873" width="9.140625" style="19" customWidth="1"/>
    <col min="15874" max="15874" width="8.85546875" style="19" customWidth="1"/>
    <col min="15875" max="15875" width="9.7109375" style="19" customWidth="1"/>
    <col min="15876" max="15876" width="8.7109375" style="19" customWidth="1"/>
    <col min="15877" max="15877" width="8" style="19" customWidth="1"/>
    <col min="15878" max="15878" width="8.42578125" style="19" customWidth="1"/>
    <col min="15879" max="15879" width="8.140625" style="19" customWidth="1"/>
    <col min="15880" max="15880" width="8.85546875" style="19" customWidth="1"/>
    <col min="15881" max="15881" width="8" style="19" customWidth="1"/>
    <col min="15882" max="15882" width="8.85546875" style="19" customWidth="1"/>
    <col min="15883" max="15883" width="7.7109375" style="19" customWidth="1"/>
    <col min="15884" max="15884" width="7.85546875" style="19" customWidth="1"/>
    <col min="15885" max="15885" width="6.85546875" style="19" customWidth="1"/>
    <col min="15886" max="15886" width="9.7109375" style="19" customWidth="1"/>
    <col min="15887" max="15887" width="8.42578125" style="19" customWidth="1"/>
    <col min="15888" max="15888" width="9.85546875" style="19" customWidth="1"/>
    <col min="15889" max="15889" width="8.42578125" style="19" customWidth="1"/>
    <col min="15890" max="16126" width="11.42578125" style="19"/>
    <col min="16127" max="16127" width="23.140625" style="19" customWidth="1"/>
    <col min="16128" max="16128" width="11.42578125" style="19" customWidth="1"/>
    <col min="16129" max="16129" width="9.140625" style="19" customWidth="1"/>
    <col min="16130" max="16130" width="8.85546875" style="19" customWidth="1"/>
    <col min="16131" max="16131" width="9.7109375" style="19" customWidth="1"/>
    <col min="16132" max="16132" width="8.7109375" style="19" customWidth="1"/>
    <col min="16133" max="16133" width="8" style="19" customWidth="1"/>
    <col min="16134" max="16134" width="8.42578125" style="19" customWidth="1"/>
    <col min="16135" max="16135" width="8.140625" style="19" customWidth="1"/>
    <col min="16136" max="16136" width="8.85546875" style="19" customWidth="1"/>
    <col min="16137" max="16137" width="8" style="19" customWidth="1"/>
    <col min="16138" max="16138" width="8.85546875" style="19" customWidth="1"/>
    <col min="16139" max="16139" width="7.7109375" style="19" customWidth="1"/>
    <col min="16140" max="16140" width="7.85546875" style="19" customWidth="1"/>
    <col min="16141" max="16141" width="6.85546875" style="19" customWidth="1"/>
    <col min="16142" max="16142" width="9.7109375" style="19" customWidth="1"/>
    <col min="16143" max="16143" width="8.42578125" style="19" customWidth="1"/>
    <col min="16144" max="16144" width="9.85546875" style="19" customWidth="1"/>
    <col min="16145" max="16145" width="8.42578125" style="19" customWidth="1"/>
    <col min="16146" max="16384" width="11.42578125" style="19"/>
  </cols>
  <sheetData>
    <row r="1" spans="1:31" ht="16.5" customHeight="1">
      <c r="A1" s="2657" t="s">
        <v>1322</v>
      </c>
      <c r="B1" s="2657"/>
      <c r="C1" s="2657"/>
      <c r="D1" s="2657"/>
      <c r="E1" s="2657"/>
      <c r="F1" s="2657"/>
      <c r="G1" s="2657"/>
      <c r="H1" s="2657"/>
      <c r="I1" s="2657"/>
      <c r="J1" s="2657"/>
      <c r="K1" s="2657"/>
      <c r="L1" s="2657"/>
      <c r="M1" s="2657"/>
      <c r="N1" s="2657"/>
      <c r="O1" s="2657"/>
      <c r="P1" s="2657"/>
      <c r="Q1" s="2657"/>
      <c r="R1" s="2657"/>
      <c r="S1" s="2658"/>
      <c r="T1" s="2658"/>
      <c r="U1" s="2187"/>
    </row>
    <row r="2" spans="1:31" ht="1.5" customHeight="1" thickBot="1">
      <c r="A2" s="177" t="s">
        <v>370</v>
      </c>
      <c r="B2" s="177"/>
      <c r="C2" s="177"/>
      <c r="D2" s="2182"/>
      <c r="E2" s="2182"/>
      <c r="F2" s="2182"/>
      <c r="G2" s="2182"/>
      <c r="H2" s="2182"/>
      <c r="I2" s="2183"/>
      <c r="J2" s="2184"/>
      <c r="K2" s="2184"/>
      <c r="L2" s="2184"/>
      <c r="M2" s="2184"/>
      <c r="N2" s="2185"/>
      <c r="O2" s="2184"/>
      <c r="P2" s="2184"/>
      <c r="Q2" s="2184"/>
      <c r="R2" s="2184"/>
      <c r="S2" s="2184"/>
      <c r="T2" s="2184"/>
      <c r="U2" s="2184"/>
    </row>
    <row r="3" spans="1:31" ht="11.25" customHeight="1" thickTop="1">
      <c r="A3" s="1997" t="s">
        <v>371</v>
      </c>
      <c r="B3" s="2659">
        <v>2004</v>
      </c>
      <c r="C3" s="2660"/>
      <c r="D3" s="2240">
        <v>2006</v>
      </c>
      <c r="E3" s="2241"/>
      <c r="F3" s="2240">
        <v>2007</v>
      </c>
      <c r="G3" s="2241"/>
      <c r="H3" s="2240">
        <v>2008</v>
      </c>
      <c r="I3" s="2241"/>
      <c r="J3" s="2242">
        <v>2009</v>
      </c>
      <c r="K3" s="2243"/>
      <c r="L3" s="2242">
        <v>2010</v>
      </c>
      <c r="M3" s="2243"/>
      <c r="N3" s="2244">
        <v>2011</v>
      </c>
      <c r="O3" s="2239"/>
      <c r="P3" s="2244">
        <v>2012</v>
      </c>
      <c r="Q3" s="2239"/>
      <c r="R3" s="2655">
        <v>2013</v>
      </c>
      <c r="S3" s="2656"/>
      <c r="T3" s="2655">
        <v>2014</v>
      </c>
      <c r="U3" s="2656"/>
    </row>
    <row r="4" spans="1:31" ht="9" customHeight="1" thickBot="1">
      <c r="A4" s="1998" t="s">
        <v>372</v>
      </c>
      <c r="B4" s="178" t="s">
        <v>373</v>
      </c>
      <c r="C4" s="179" t="s">
        <v>251</v>
      </c>
      <c r="D4" s="860" t="s">
        <v>373</v>
      </c>
      <c r="E4" s="859" t="s">
        <v>251</v>
      </c>
      <c r="F4" s="860" t="s">
        <v>373</v>
      </c>
      <c r="G4" s="859" t="s">
        <v>251</v>
      </c>
      <c r="H4" s="860" t="s">
        <v>373</v>
      </c>
      <c r="I4" s="859" t="s">
        <v>251</v>
      </c>
      <c r="J4" s="861" t="s">
        <v>373</v>
      </c>
      <c r="K4" s="859" t="s">
        <v>251</v>
      </c>
      <c r="L4" s="861" t="s">
        <v>373</v>
      </c>
      <c r="M4" s="859" t="s">
        <v>251</v>
      </c>
      <c r="N4" s="861" t="s">
        <v>373</v>
      </c>
      <c r="O4" s="859" t="s">
        <v>251</v>
      </c>
      <c r="P4" s="861" t="s">
        <v>373</v>
      </c>
      <c r="Q4" s="859" t="s">
        <v>251</v>
      </c>
      <c r="R4" s="861" t="s">
        <v>373</v>
      </c>
      <c r="S4" s="859" t="s">
        <v>251</v>
      </c>
      <c r="T4" s="861" t="s">
        <v>373</v>
      </c>
      <c r="U4" s="859" t="s">
        <v>251</v>
      </c>
      <c r="W4" s="2311"/>
    </row>
    <row r="5" spans="1:31" ht="12" customHeight="1" thickTop="1">
      <c r="A5" s="1999" t="s">
        <v>374</v>
      </c>
      <c r="B5" s="180">
        <v>171700</v>
      </c>
      <c r="C5" s="181">
        <v>19.399999999999999</v>
      </c>
      <c r="D5" s="862">
        <v>176587</v>
      </c>
      <c r="E5" s="863">
        <v>18.100000000000001</v>
      </c>
      <c r="F5" s="862">
        <v>179332</v>
      </c>
      <c r="G5" s="863">
        <v>17.600000000000001</v>
      </c>
      <c r="H5" s="862">
        <v>182107</v>
      </c>
      <c r="I5" s="863">
        <v>17.2</v>
      </c>
      <c r="J5" s="864">
        <v>188055</v>
      </c>
      <c r="K5" s="865">
        <v>17.100000000000001</v>
      </c>
      <c r="L5" s="864">
        <v>196285</v>
      </c>
      <c r="M5" s="865">
        <v>17</v>
      </c>
      <c r="N5" s="866">
        <v>205666</v>
      </c>
      <c r="O5" s="185" t="s">
        <v>375</v>
      </c>
      <c r="P5" s="866">
        <v>213860</v>
      </c>
      <c r="Q5" s="867">
        <v>17.5</v>
      </c>
      <c r="R5" s="866">
        <v>221888</v>
      </c>
      <c r="S5" s="903">
        <v>17.399999999999999</v>
      </c>
      <c r="T5" s="866">
        <v>230057</v>
      </c>
      <c r="U5" s="903">
        <v>17.399999999999999</v>
      </c>
      <c r="W5" s="2312"/>
    </row>
    <row r="6" spans="1:31" ht="12" customHeight="1">
      <c r="A6" s="2000" t="s">
        <v>376</v>
      </c>
      <c r="B6" s="186">
        <v>89822</v>
      </c>
      <c r="C6" s="187">
        <v>10.1</v>
      </c>
      <c r="D6" s="869">
        <v>98429</v>
      </c>
      <c r="E6" s="870">
        <v>10.1</v>
      </c>
      <c r="F6" s="869">
        <v>90003</v>
      </c>
      <c r="G6" s="870">
        <v>8.8000000000000007</v>
      </c>
      <c r="H6" s="869">
        <v>99550</v>
      </c>
      <c r="I6" s="870">
        <v>9.4</v>
      </c>
      <c r="J6" s="864">
        <v>104328</v>
      </c>
      <c r="K6" s="865">
        <v>9.5</v>
      </c>
      <c r="L6" s="864">
        <v>108937</v>
      </c>
      <c r="M6" s="865">
        <v>9.4</v>
      </c>
      <c r="N6" s="871">
        <v>113127</v>
      </c>
      <c r="O6" s="188" t="s">
        <v>377</v>
      </c>
      <c r="P6" s="871">
        <v>118995</v>
      </c>
      <c r="Q6" s="872">
        <v>9.6999999999999993</v>
      </c>
      <c r="R6" s="871">
        <v>121675</v>
      </c>
      <c r="S6" s="196">
        <v>9.6</v>
      </c>
      <c r="T6" s="871">
        <v>131828</v>
      </c>
      <c r="U6" s="196">
        <v>9.9</v>
      </c>
      <c r="W6" s="2312"/>
    </row>
    <row r="7" spans="1:31" ht="12" customHeight="1">
      <c r="A7" s="2000" t="s">
        <v>378</v>
      </c>
      <c r="B7" s="186">
        <v>16380</v>
      </c>
      <c r="C7" s="187">
        <v>1.9</v>
      </c>
      <c r="D7" s="869">
        <v>18183</v>
      </c>
      <c r="E7" s="870">
        <v>1.9</v>
      </c>
      <c r="F7" s="869">
        <v>18719</v>
      </c>
      <c r="G7" s="870">
        <v>1.8</v>
      </c>
      <c r="H7" s="869">
        <v>19104</v>
      </c>
      <c r="I7" s="870">
        <v>1.8</v>
      </c>
      <c r="J7" s="864">
        <v>19002</v>
      </c>
      <c r="K7" s="865">
        <v>1.7</v>
      </c>
      <c r="L7" s="873">
        <v>19657</v>
      </c>
      <c r="M7" s="865">
        <v>1.7</v>
      </c>
      <c r="N7" s="871">
        <v>20222</v>
      </c>
      <c r="O7" s="188" t="s">
        <v>379</v>
      </c>
      <c r="P7" s="871">
        <v>19125</v>
      </c>
      <c r="Q7" s="872">
        <v>1.6</v>
      </c>
      <c r="R7" s="871">
        <v>20181</v>
      </c>
      <c r="S7" s="189">
        <v>1.6</v>
      </c>
      <c r="T7" s="871">
        <v>21375</v>
      </c>
      <c r="U7" s="189">
        <v>1.6</v>
      </c>
      <c r="W7" s="2312"/>
    </row>
    <row r="8" spans="1:31" ht="12" customHeight="1">
      <c r="A8" s="2000" t="s">
        <v>380</v>
      </c>
      <c r="B8" s="186">
        <v>14241</v>
      </c>
      <c r="C8" s="187">
        <v>1.6</v>
      </c>
      <c r="D8" s="869">
        <v>16505</v>
      </c>
      <c r="E8" s="870">
        <v>1.7</v>
      </c>
      <c r="F8" s="869">
        <v>17323</v>
      </c>
      <c r="G8" s="870">
        <v>1.7</v>
      </c>
      <c r="H8" s="869">
        <v>18683</v>
      </c>
      <c r="I8" s="870">
        <v>1.8</v>
      </c>
      <c r="J8" s="864">
        <v>19245</v>
      </c>
      <c r="K8" s="865">
        <v>1.8</v>
      </c>
      <c r="L8" s="873">
        <v>19596</v>
      </c>
      <c r="M8" s="865">
        <v>1.8</v>
      </c>
      <c r="N8" s="871">
        <v>20575</v>
      </c>
      <c r="O8" s="188" t="s">
        <v>379</v>
      </c>
      <c r="P8" s="871">
        <v>22066</v>
      </c>
      <c r="Q8" s="872">
        <v>1.8</v>
      </c>
      <c r="R8" s="871">
        <v>23527</v>
      </c>
      <c r="S8" s="904">
        <v>1.8</v>
      </c>
      <c r="T8" s="871">
        <v>24851</v>
      </c>
      <c r="U8" s="904">
        <v>1.9</v>
      </c>
      <c r="W8" s="2312"/>
    </row>
    <row r="9" spans="1:31" ht="12" customHeight="1">
      <c r="A9" s="2000" t="s">
        <v>381</v>
      </c>
      <c r="B9" s="186">
        <v>34567</v>
      </c>
      <c r="C9" s="190">
        <v>3.9</v>
      </c>
      <c r="D9" s="869">
        <v>36679</v>
      </c>
      <c r="E9" s="870">
        <v>3.8</v>
      </c>
      <c r="F9" s="869">
        <v>37777</v>
      </c>
      <c r="G9" s="870">
        <v>3.7</v>
      </c>
      <c r="H9" s="869">
        <v>38851</v>
      </c>
      <c r="I9" s="870">
        <v>3.7</v>
      </c>
      <c r="J9" s="874">
        <v>40154</v>
      </c>
      <c r="K9" s="865">
        <v>3.6</v>
      </c>
      <c r="L9" s="873">
        <v>41489</v>
      </c>
      <c r="M9" s="865">
        <v>3.6</v>
      </c>
      <c r="N9" s="871">
        <v>42855</v>
      </c>
      <c r="O9" s="188" t="s">
        <v>382</v>
      </c>
      <c r="P9" s="871">
        <v>44130</v>
      </c>
      <c r="Q9" s="872">
        <v>3.6</v>
      </c>
      <c r="R9" s="871">
        <v>45450</v>
      </c>
      <c r="S9" s="196">
        <v>3.6</v>
      </c>
      <c r="T9" s="871">
        <v>46965</v>
      </c>
      <c r="U9" s="196">
        <v>3.5</v>
      </c>
      <c r="W9" s="2312"/>
    </row>
    <row r="10" spans="1:31" ht="12" customHeight="1">
      <c r="A10" s="2000" t="s">
        <v>383</v>
      </c>
      <c r="B10" s="186">
        <v>58216</v>
      </c>
      <c r="C10" s="187">
        <v>6.6</v>
      </c>
      <c r="D10" s="869">
        <v>70800</v>
      </c>
      <c r="E10" s="870">
        <v>7.3</v>
      </c>
      <c r="F10" s="869">
        <v>72900</v>
      </c>
      <c r="G10" s="870">
        <v>7.2</v>
      </c>
      <c r="H10" s="869">
        <v>75022</v>
      </c>
      <c r="I10" s="870">
        <v>7.1</v>
      </c>
      <c r="J10" s="864">
        <v>77451</v>
      </c>
      <c r="K10" s="865">
        <v>7.1</v>
      </c>
      <c r="L10" s="874">
        <v>83478</v>
      </c>
      <c r="M10" s="865">
        <v>7.2</v>
      </c>
      <c r="N10" s="871">
        <v>83478</v>
      </c>
      <c r="O10" s="188">
        <v>7</v>
      </c>
      <c r="P10" s="871">
        <v>86289</v>
      </c>
      <c r="Q10" s="872">
        <v>7.1</v>
      </c>
      <c r="R10" s="871">
        <v>91318</v>
      </c>
      <c r="S10" s="196">
        <v>7.2</v>
      </c>
      <c r="T10" s="871">
        <v>92452</v>
      </c>
      <c r="U10" s="196">
        <v>7</v>
      </c>
      <c r="W10" s="2312"/>
      <c r="X10" s="46"/>
    </row>
    <row r="11" spans="1:31" ht="12" customHeight="1">
      <c r="A11" s="2000" t="s">
        <v>384</v>
      </c>
      <c r="B11" s="186">
        <v>57433</v>
      </c>
      <c r="C11" s="187">
        <v>6.5</v>
      </c>
      <c r="D11" s="869">
        <v>60423</v>
      </c>
      <c r="E11" s="870">
        <v>6.2</v>
      </c>
      <c r="F11" s="869">
        <v>62368</v>
      </c>
      <c r="G11" s="870">
        <v>6.1</v>
      </c>
      <c r="H11" s="869">
        <v>65181</v>
      </c>
      <c r="I11" s="870">
        <v>6.1</v>
      </c>
      <c r="J11" s="864">
        <v>67689</v>
      </c>
      <c r="K11" s="865">
        <v>6.2</v>
      </c>
      <c r="L11" s="864">
        <v>70503</v>
      </c>
      <c r="M11" s="865">
        <v>6.1</v>
      </c>
      <c r="N11" s="871">
        <v>73760</v>
      </c>
      <c r="O11" s="188" t="s">
        <v>385</v>
      </c>
      <c r="P11" s="871">
        <v>76824</v>
      </c>
      <c r="Q11" s="872">
        <v>6.3</v>
      </c>
      <c r="R11" s="871">
        <v>88915</v>
      </c>
      <c r="S11" s="196">
        <v>7</v>
      </c>
      <c r="T11" s="871">
        <v>83045</v>
      </c>
      <c r="U11" s="196">
        <v>6.3</v>
      </c>
      <c r="W11" s="2312"/>
      <c r="X11" s="46"/>
    </row>
    <row r="12" spans="1:31" ht="12" customHeight="1" thickBot="1">
      <c r="A12" s="2001" t="s">
        <v>386</v>
      </c>
      <c r="B12" s="191">
        <v>68817</v>
      </c>
      <c r="C12" s="192">
        <v>7.8</v>
      </c>
      <c r="D12" s="876">
        <v>74062</v>
      </c>
      <c r="E12" s="875">
        <v>7.6</v>
      </c>
      <c r="F12" s="876">
        <v>76925</v>
      </c>
      <c r="G12" s="875">
        <v>7.6</v>
      </c>
      <c r="H12" s="876">
        <v>79500</v>
      </c>
      <c r="I12" s="875">
        <v>7.5</v>
      </c>
      <c r="J12" s="877">
        <v>82580</v>
      </c>
      <c r="K12" s="878">
        <v>7.5</v>
      </c>
      <c r="L12" s="864">
        <v>85919</v>
      </c>
      <c r="M12" s="878">
        <v>7.4</v>
      </c>
      <c r="N12" s="879">
        <v>89155</v>
      </c>
      <c r="O12" s="195" t="s">
        <v>387</v>
      </c>
      <c r="P12" s="879">
        <v>87379</v>
      </c>
      <c r="Q12" s="880">
        <v>7.1</v>
      </c>
      <c r="R12" s="879">
        <v>79902</v>
      </c>
      <c r="S12" s="196">
        <v>6.3</v>
      </c>
      <c r="T12" s="879">
        <v>90824</v>
      </c>
      <c r="U12" s="196">
        <v>6.9</v>
      </c>
      <c r="W12" s="2312"/>
      <c r="X12" s="46"/>
    </row>
    <row r="13" spans="1:31" s="204" customFormat="1" ht="12" customHeight="1" thickBot="1">
      <c r="A13" s="2002" t="s">
        <v>388</v>
      </c>
      <c r="B13" s="121">
        <v>511176</v>
      </c>
      <c r="C13" s="197">
        <v>57.8</v>
      </c>
      <c r="D13" s="2186">
        <f t="shared" ref="D13:N13" si="0">SUM(D5:D12)</f>
        <v>551668</v>
      </c>
      <c r="E13" s="901">
        <f t="shared" si="0"/>
        <v>56.7</v>
      </c>
      <c r="F13" s="2186">
        <f t="shared" si="0"/>
        <v>555347</v>
      </c>
      <c r="G13" s="901">
        <f t="shared" si="0"/>
        <v>54.500000000000007</v>
      </c>
      <c r="H13" s="2186">
        <f t="shared" si="0"/>
        <v>577998</v>
      </c>
      <c r="I13" s="901">
        <f t="shared" si="0"/>
        <v>54.600000000000009</v>
      </c>
      <c r="J13" s="2186">
        <f t="shared" si="0"/>
        <v>598504</v>
      </c>
      <c r="K13" s="899">
        <f t="shared" si="0"/>
        <v>54.500000000000007</v>
      </c>
      <c r="L13" s="2186">
        <f t="shared" si="0"/>
        <v>625864</v>
      </c>
      <c r="M13" s="899">
        <f t="shared" si="0"/>
        <v>54.2</v>
      </c>
      <c r="N13" s="2186">
        <f t="shared" si="0"/>
        <v>648838</v>
      </c>
      <c r="O13" s="201">
        <v>54</v>
      </c>
      <c r="P13" s="2186">
        <f>SUM(P5:P12)</f>
        <v>668668</v>
      </c>
      <c r="Q13" s="201">
        <f>SUM(Q5:Q12)</f>
        <v>54.7</v>
      </c>
      <c r="R13" s="2186">
        <f>SUM(R5:R12)</f>
        <v>692856</v>
      </c>
      <c r="S13" s="201">
        <v>54.4</v>
      </c>
      <c r="T13" s="2186">
        <f>SUM(T5:T12)</f>
        <v>721397</v>
      </c>
      <c r="U13" s="201">
        <v>54.4</v>
      </c>
      <c r="V13" s="203"/>
      <c r="W13" s="2312"/>
      <c r="X13" s="1285"/>
      <c r="Y13" s="203"/>
      <c r="Z13" s="203"/>
      <c r="AA13" s="203"/>
      <c r="AB13" s="203"/>
      <c r="AC13" s="203"/>
      <c r="AD13" s="203"/>
      <c r="AE13" s="203"/>
    </row>
    <row r="14" spans="1:31" ht="12" customHeight="1">
      <c r="A14" s="2003" t="s">
        <v>389</v>
      </c>
      <c r="B14" s="205">
        <v>22104</v>
      </c>
      <c r="C14" s="206">
        <v>2.5</v>
      </c>
      <c r="D14" s="862">
        <v>27364</v>
      </c>
      <c r="E14" s="863">
        <v>2.8</v>
      </c>
      <c r="F14" s="862">
        <v>29438</v>
      </c>
      <c r="G14" s="863">
        <v>2.9</v>
      </c>
      <c r="H14" s="862">
        <v>18376</v>
      </c>
      <c r="I14" s="863">
        <v>1.7</v>
      </c>
      <c r="J14" s="862">
        <v>19090</v>
      </c>
      <c r="K14" s="881">
        <v>1.7</v>
      </c>
      <c r="L14" s="862">
        <v>24329</v>
      </c>
      <c r="M14" s="881">
        <v>2.1</v>
      </c>
      <c r="N14" s="866">
        <v>27331</v>
      </c>
      <c r="O14" s="207" t="s">
        <v>390</v>
      </c>
      <c r="P14" s="866">
        <v>28024</v>
      </c>
      <c r="Q14" s="882">
        <v>2.2999999999999998</v>
      </c>
      <c r="R14" s="866">
        <v>29745</v>
      </c>
      <c r="S14" s="908">
        <v>2.2999999999999998</v>
      </c>
      <c r="T14" s="866">
        <v>31332</v>
      </c>
      <c r="U14" s="908">
        <v>2.4</v>
      </c>
      <c r="W14" s="2312"/>
    </row>
    <row r="15" spans="1:31" ht="12" customHeight="1">
      <c r="A15" s="2004" t="s">
        <v>391</v>
      </c>
      <c r="B15" s="186">
        <v>18205</v>
      </c>
      <c r="C15" s="187">
        <v>2.1</v>
      </c>
      <c r="D15" s="869">
        <v>20789</v>
      </c>
      <c r="E15" s="870">
        <v>2.1</v>
      </c>
      <c r="F15" s="869">
        <v>23209</v>
      </c>
      <c r="G15" s="870">
        <v>2.2999999999999998</v>
      </c>
      <c r="H15" s="869">
        <v>25434</v>
      </c>
      <c r="I15" s="870">
        <v>2.4</v>
      </c>
      <c r="J15" s="869">
        <v>26074</v>
      </c>
      <c r="K15" s="868">
        <v>2.4</v>
      </c>
      <c r="L15" s="869">
        <v>29627</v>
      </c>
      <c r="M15" s="868">
        <v>2.6</v>
      </c>
      <c r="N15" s="871">
        <v>31793</v>
      </c>
      <c r="O15" s="188" t="s">
        <v>392</v>
      </c>
      <c r="P15" s="871">
        <v>33559</v>
      </c>
      <c r="Q15" s="872">
        <v>2.7</v>
      </c>
      <c r="R15" s="871">
        <v>38216</v>
      </c>
      <c r="S15" s="196">
        <v>3</v>
      </c>
      <c r="T15" s="871">
        <v>39598</v>
      </c>
      <c r="U15" s="196">
        <v>3</v>
      </c>
      <c r="W15" s="2312"/>
    </row>
    <row r="16" spans="1:31" ht="12" customHeight="1">
      <c r="A16" s="2004" t="s">
        <v>393</v>
      </c>
      <c r="B16" s="186">
        <v>14235</v>
      </c>
      <c r="C16" s="187">
        <v>1.6</v>
      </c>
      <c r="D16" s="869">
        <v>13426</v>
      </c>
      <c r="E16" s="870">
        <v>1.4</v>
      </c>
      <c r="F16" s="869">
        <v>14091</v>
      </c>
      <c r="G16" s="870">
        <v>1.4</v>
      </c>
      <c r="H16" s="869">
        <v>14709</v>
      </c>
      <c r="I16" s="870">
        <v>1.4</v>
      </c>
      <c r="J16" s="869">
        <v>15564</v>
      </c>
      <c r="K16" s="868">
        <v>1.4</v>
      </c>
      <c r="L16" s="869">
        <v>16091</v>
      </c>
      <c r="M16" s="868">
        <v>1.4</v>
      </c>
      <c r="N16" s="871">
        <v>17163</v>
      </c>
      <c r="O16" s="188" t="s">
        <v>394</v>
      </c>
      <c r="P16" s="871">
        <v>17925</v>
      </c>
      <c r="Q16" s="872">
        <v>1.5</v>
      </c>
      <c r="R16" s="871">
        <v>18913</v>
      </c>
      <c r="S16" s="196">
        <v>1.5</v>
      </c>
      <c r="T16" s="871">
        <v>19490</v>
      </c>
      <c r="U16" s="196">
        <v>1.5</v>
      </c>
      <c r="W16" s="2312"/>
    </row>
    <row r="17" spans="1:23" ht="12" customHeight="1">
      <c r="A17" s="2004" t="s">
        <v>395</v>
      </c>
      <c r="B17" s="186">
        <v>23745</v>
      </c>
      <c r="C17" s="187">
        <v>2.7</v>
      </c>
      <c r="D17" s="869">
        <v>24480</v>
      </c>
      <c r="E17" s="870">
        <v>2.6</v>
      </c>
      <c r="F17" s="869">
        <v>27334</v>
      </c>
      <c r="G17" s="870">
        <v>2.6</v>
      </c>
      <c r="H17" s="869">
        <v>30388</v>
      </c>
      <c r="I17" s="870">
        <v>2.9</v>
      </c>
      <c r="J17" s="869">
        <v>34093</v>
      </c>
      <c r="K17" s="868">
        <v>3.1</v>
      </c>
      <c r="L17" s="869">
        <v>37399</v>
      </c>
      <c r="M17" s="868">
        <v>3.2</v>
      </c>
      <c r="N17" s="871">
        <v>42349</v>
      </c>
      <c r="O17" s="188" t="s">
        <v>396</v>
      </c>
      <c r="P17" s="871">
        <v>45225</v>
      </c>
      <c r="Q17" s="872">
        <v>3.7</v>
      </c>
      <c r="R17" s="871">
        <v>46800</v>
      </c>
      <c r="S17" s="196">
        <v>3.7</v>
      </c>
      <c r="T17" s="871">
        <v>44111</v>
      </c>
      <c r="U17" s="196">
        <v>3.3</v>
      </c>
      <c r="W17" s="2312"/>
    </row>
    <row r="18" spans="1:23" ht="12" customHeight="1" thickBot="1">
      <c r="A18" s="2005" t="s">
        <v>397</v>
      </c>
      <c r="B18" s="191">
        <v>34000</v>
      </c>
      <c r="C18" s="209">
        <v>3.8</v>
      </c>
      <c r="D18" s="876">
        <v>41000</v>
      </c>
      <c r="E18" s="875">
        <v>4.2</v>
      </c>
      <c r="F18" s="876">
        <v>48900</v>
      </c>
      <c r="G18" s="875">
        <v>4.8</v>
      </c>
      <c r="H18" s="876">
        <v>53000</v>
      </c>
      <c r="I18" s="875">
        <v>5</v>
      </c>
      <c r="J18" s="876">
        <v>57900</v>
      </c>
      <c r="K18" s="883">
        <v>5.3</v>
      </c>
      <c r="L18" s="876">
        <v>61653</v>
      </c>
      <c r="M18" s="883">
        <v>5.3</v>
      </c>
      <c r="N18" s="879">
        <v>65668</v>
      </c>
      <c r="O18" s="195" t="s">
        <v>398</v>
      </c>
      <c r="P18" s="879">
        <v>64359</v>
      </c>
      <c r="Q18" s="880">
        <v>5.3</v>
      </c>
      <c r="R18" s="879">
        <v>65791</v>
      </c>
      <c r="S18" s="196">
        <v>5.2</v>
      </c>
      <c r="T18" s="879">
        <v>65437</v>
      </c>
      <c r="U18" s="196">
        <v>4.9000000000000004</v>
      </c>
      <c r="W18" s="2312"/>
    </row>
    <row r="19" spans="1:23" ht="15" thickBot="1">
      <c r="A19" s="2002" t="s">
        <v>399</v>
      </c>
      <c r="B19" s="121">
        <v>112289</v>
      </c>
      <c r="C19" s="199">
        <v>12.7</v>
      </c>
      <c r="D19" s="198">
        <f>SUM(D14:D18)</f>
        <v>127059</v>
      </c>
      <c r="E19" s="199">
        <f>SUM(E14:E18)</f>
        <v>13.100000000000001</v>
      </c>
      <c r="F19" s="198">
        <f>SUM(F14:F18)</f>
        <v>142972</v>
      </c>
      <c r="G19" s="199">
        <v>14</v>
      </c>
      <c r="H19" s="198">
        <v>141907</v>
      </c>
      <c r="I19" s="199">
        <f t="shared" ref="I19:N19" si="1">SUM(I14:I18)</f>
        <v>13.4</v>
      </c>
      <c r="J19" s="198">
        <f t="shared" si="1"/>
        <v>152721</v>
      </c>
      <c r="K19" s="197">
        <f t="shared" si="1"/>
        <v>13.899999999999999</v>
      </c>
      <c r="L19" s="198">
        <f t="shared" si="1"/>
        <v>169099</v>
      </c>
      <c r="M19" s="197">
        <f t="shared" si="1"/>
        <v>14.600000000000001</v>
      </c>
      <c r="N19" s="200">
        <f t="shared" si="1"/>
        <v>184304</v>
      </c>
      <c r="O19" s="210" t="s">
        <v>261</v>
      </c>
      <c r="P19" s="200">
        <v>189092</v>
      </c>
      <c r="Q19" s="202">
        <v>15.5</v>
      </c>
      <c r="R19" s="200">
        <f>SUM(R14:R18)</f>
        <v>199465</v>
      </c>
      <c r="S19" s="202">
        <v>15.7</v>
      </c>
      <c r="T19" s="200">
        <f>SUM(T14:T18)</f>
        <v>199968</v>
      </c>
      <c r="U19" s="202">
        <v>15.1</v>
      </c>
      <c r="W19" s="2312"/>
    </row>
    <row r="20" spans="1:23" ht="12" customHeight="1">
      <c r="A20" s="2003" t="s">
        <v>400</v>
      </c>
      <c r="B20" s="205">
        <v>26459</v>
      </c>
      <c r="C20" s="183">
        <v>3</v>
      </c>
      <c r="D20" s="862">
        <v>32000</v>
      </c>
      <c r="E20" s="863">
        <v>3.3</v>
      </c>
      <c r="F20" s="862">
        <v>34428</v>
      </c>
      <c r="G20" s="863">
        <v>3.4</v>
      </c>
      <c r="H20" s="862">
        <v>35553</v>
      </c>
      <c r="I20" s="863">
        <v>3.3</v>
      </c>
      <c r="J20" s="862">
        <v>36704</v>
      </c>
      <c r="K20" s="881">
        <v>3.3</v>
      </c>
      <c r="L20" s="862">
        <v>37733</v>
      </c>
      <c r="M20" s="881">
        <v>3.3</v>
      </c>
      <c r="N20" s="866">
        <v>36555</v>
      </c>
      <c r="O20" s="207" t="s">
        <v>401</v>
      </c>
      <c r="P20" s="866">
        <v>37735</v>
      </c>
      <c r="Q20" s="882">
        <v>3.1</v>
      </c>
      <c r="R20" s="866">
        <v>38921</v>
      </c>
      <c r="S20" s="907">
        <v>3.1</v>
      </c>
      <c r="T20" s="866">
        <v>40301</v>
      </c>
      <c r="U20" s="907">
        <v>3</v>
      </c>
      <c r="W20" s="2312"/>
    </row>
    <row r="21" spans="1:23" ht="12" customHeight="1">
      <c r="A21" s="2004" t="s">
        <v>402</v>
      </c>
      <c r="B21" s="186">
        <v>12012</v>
      </c>
      <c r="C21" s="187">
        <v>1.3</v>
      </c>
      <c r="D21" s="869">
        <v>21000</v>
      </c>
      <c r="E21" s="870">
        <v>2.2000000000000002</v>
      </c>
      <c r="F21" s="869">
        <v>25000</v>
      </c>
      <c r="G21" s="870">
        <v>2.4</v>
      </c>
      <c r="H21" s="869">
        <v>25000</v>
      </c>
      <c r="I21" s="870">
        <v>2.4</v>
      </c>
      <c r="J21" s="869">
        <v>25640</v>
      </c>
      <c r="K21" s="868">
        <v>2.4</v>
      </c>
      <c r="L21" s="869">
        <v>23225</v>
      </c>
      <c r="M21" s="868">
        <v>2</v>
      </c>
      <c r="N21" s="871">
        <v>21979</v>
      </c>
      <c r="O21" s="188" t="s">
        <v>403</v>
      </c>
      <c r="P21" s="871">
        <v>22578</v>
      </c>
      <c r="Q21" s="872">
        <v>1.8</v>
      </c>
      <c r="R21" s="871">
        <v>20845</v>
      </c>
      <c r="S21" s="905">
        <v>1.6</v>
      </c>
      <c r="T21" s="871">
        <v>21525</v>
      </c>
      <c r="U21" s="905">
        <v>1.6</v>
      </c>
      <c r="W21" s="2312"/>
    </row>
    <row r="22" spans="1:23" ht="12" customHeight="1">
      <c r="A22" s="2004" t="s">
        <v>404</v>
      </c>
      <c r="B22" s="186">
        <v>13049</v>
      </c>
      <c r="C22" s="187">
        <v>1.5</v>
      </c>
      <c r="D22" s="869">
        <v>14260</v>
      </c>
      <c r="E22" s="870">
        <v>1.4</v>
      </c>
      <c r="F22" s="869">
        <v>14967</v>
      </c>
      <c r="G22" s="870">
        <v>1.5</v>
      </c>
      <c r="H22" s="869">
        <v>15818</v>
      </c>
      <c r="I22" s="870">
        <v>1.5</v>
      </c>
      <c r="J22" s="869">
        <v>16622</v>
      </c>
      <c r="K22" s="868">
        <v>1.5</v>
      </c>
      <c r="L22" s="869">
        <v>17477</v>
      </c>
      <c r="M22" s="868">
        <v>1.5</v>
      </c>
      <c r="N22" s="871">
        <v>18377</v>
      </c>
      <c r="O22" s="188" t="s">
        <v>300</v>
      </c>
      <c r="P22" s="871">
        <v>19183</v>
      </c>
      <c r="Q22" s="872">
        <v>1.6</v>
      </c>
      <c r="R22" s="871">
        <v>20066</v>
      </c>
      <c r="S22" s="872">
        <v>1.6</v>
      </c>
      <c r="T22" s="871">
        <v>21137</v>
      </c>
      <c r="U22" s="872">
        <v>1.6</v>
      </c>
      <c r="W22" s="2312"/>
    </row>
    <row r="23" spans="1:23" ht="12" customHeight="1" thickBot="1">
      <c r="A23" s="2005" t="s">
        <v>405</v>
      </c>
      <c r="B23" s="191">
        <v>4523</v>
      </c>
      <c r="C23" s="209">
        <v>0.5</v>
      </c>
      <c r="D23" s="876">
        <v>4852</v>
      </c>
      <c r="E23" s="875">
        <v>0.5</v>
      </c>
      <c r="F23" s="876">
        <v>5941</v>
      </c>
      <c r="G23" s="875">
        <v>0.6</v>
      </c>
      <c r="H23" s="876">
        <v>6264</v>
      </c>
      <c r="I23" s="875">
        <v>0.6</v>
      </c>
      <c r="J23" s="876">
        <v>6566</v>
      </c>
      <c r="K23" s="883">
        <v>0.6</v>
      </c>
      <c r="L23" s="876">
        <v>6783</v>
      </c>
      <c r="M23" s="883">
        <v>0.6</v>
      </c>
      <c r="N23" s="879">
        <v>6015</v>
      </c>
      <c r="O23" s="195" t="s">
        <v>343</v>
      </c>
      <c r="P23" s="879">
        <v>7105</v>
      </c>
      <c r="Q23" s="880">
        <v>0.6</v>
      </c>
      <c r="R23" s="879">
        <v>7520</v>
      </c>
      <c r="S23" s="905">
        <v>0.6</v>
      </c>
      <c r="T23" s="879">
        <v>7652</v>
      </c>
      <c r="U23" s="905">
        <v>0.6</v>
      </c>
      <c r="W23" s="2312"/>
    </row>
    <row r="24" spans="1:23" ht="15" thickBot="1">
      <c r="A24" s="2002" t="s">
        <v>406</v>
      </c>
      <c r="B24" s="121">
        <v>56043</v>
      </c>
      <c r="C24" s="197">
        <v>6.3</v>
      </c>
      <c r="D24" s="198">
        <v>72112</v>
      </c>
      <c r="E24" s="199">
        <f>SUM(E20:E23)</f>
        <v>7.4</v>
      </c>
      <c r="F24" s="198">
        <f>SUM(F20:F23)</f>
        <v>80336</v>
      </c>
      <c r="G24" s="199">
        <f>SUM(G20:G23)</f>
        <v>7.8999999999999995</v>
      </c>
      <c r="H24" s="198">
        <v>82635</v>
      </c>
      <c r="I24" s="199">
        <f t="shared" ref="I24:N24" si="2">SUM(I20:I23)</f>
        <v>7.7999999999999989</v>
      </c>
      <c r="J24" s="198">
        <f t="shared" si="2"/>
        <v>85532</v>
      </c>
      <c r="K24" s="197">
        <f t="shared" si="2"/>
        <v>7.7999999999999989</v>
      </c>
      <c r="L24" s="198">
        <f t="shared" si="2"/>
        <v>85218</v>
      </c>
      <c r="M24" s="197">
        <f t="shared" si="2"/>
        <v>7.3999999999999995</v>
      </c>
      <c r="N24" s="200">
        <f t="shared" si="2"/>
        <v>82926</v>
      </c>
      <c r="O24" s="210" t="s">
        <v>265</v>
      </c>
      <c r="P24" s="200">
        <v>86601</v>
      </c>
      <c r="Q24" s="202">
        <v>7.1</v>
      </c>
      <c r="R24" s="200">
        <f>SUM(R20:R23)</f>
        <v>87352</v>
      </c>
      <c r="S24" s="202">
        <v>6.9</v>
      </c>
      <c r="T24" s="200">
        <f>SUM(T20:T23)</f>
        <v>90615</v>
      </c>
      <c r="U24" s="202">
        <v>6.8</v>
      </c>
      <c r="W24" s="2312"/>
    </row>
    <row r="25" spans="1:23" ht="15" thickBot="1">
      <c r="A25" s="2002" t="s">
        <v>407</v>
      </c>
      <c r="B25" s="121">
        <v>17225</v>
      </c>
      <c r="C25" s="199">
        <v>2</v>
      </c>
      <c r="D25" s="198">
        <v>17852</v>
      </c>
      <c r="E25" s="199">
        <v>1.9</v>
      </c>
      <c r="F25" s="198">
        <v>18033</v>
      </c>
      <c r="G25" s="199">
        <v>1.8</v>
      </c>
      <c r="H25" s="198">
        <v>19441</v>
      </c>
      <c r="I25" s="199">
        <v>1.8</v>
      </c>
      <c r="J25" s="198">
        <v>20752</v>
      </c>
      <c r="K25" s="197">
        <v>1.9</v>
      </c>
      <c r="L25" s="198">
        <v>22025</v>
      </c>
      <c r="M25" s="197">
        <v>1.9</v>
      </c>
      <c r="N25" s="200">
        <v>23361</v>
      </c>
      <c r="O25" s="210" t="s">
        <v>270</v>
      </c>
      <c r="P25" s="200">
        <v>24810</v>
      </c>
      <c r="Q25" s="202">
        <v>2</v>
      </c>
      <c r="R25" s="200">
        <v>24691</v>
      </c>
      <c r="S25" s="202">
        <v>1.9</v>
      </c>
      <c r="T25" s="200">
        <v>27424</v>
      </c>
      <c r="U25" s="202">
        <v>2.1</v>
      </c>
      <c r="W25" s="2312"/>
    </row>
    <row r="26" spans="1:23" ht="12" customHeight="1">
      <c r="A26" s="2004" t="s">
        <v>408</v>
      </c>
      <c r="B26" s="186">
        <v>9592</v>
      </c>
      <c r="C26" s="187">
        <v>1.1000000000000001</v>
      </c>
      <c r="D26" s="869">
        <v>10953</v>
      </c>
      <c r="E26" s="870">
        <v>1.1000000000000001</v>
      </c>
      <c r="F26" s="869">
        <v>11533</v>
      </c>
      <c r="G26" s="870">
        <v>1.1000000000000001</v>
      </c>
      <c r="H26" s="869">
        <v>12318</v>
      </c>
      <c r="I26" s="870">
        <v>1.2</v>
      </c>
      <c r="J26" s="869">
        <v>13109</v>
      </c>
      <c r="K26" s="868">
        <v>1.2</v>
      </c>
      <c r="L26" s="869">
        <v>15014</v>
      </c>
      <c r="M26" s="868">
        <v>1.3</v>
      </c>
      <c r="N26" s="871">
        <v>15776</v>
      </c>
      <c r="O26" s="188" t="s">
        <v>274</v>
      </c>
      <c r="P26" s="871">
        <v>16667</v>
      </c>
      <c r="Q26" s="882">
        <v>1.4</v>
      </c>
      <c r="R26" s="871">
        <v>16667</v>
      </c>
      <c r="S26" s="907">
        <v>1.3</v>
      </c>
      <c r="T26" s="871">
        <v>18340</v>
      </c>
      <c r="U26" s="907">
        <v>1.4</v>
      </c>
      <c r="W26" s="2312"/>
    </row>
    <row r="27" spans="1:23" ht="12" customHeight="1">
      <c r="A27" s="2004" t="s">
        <v>409</v>
      </c>
      <c r="B27" s="186">
        <v>5542</v>
      </c>
      <c r="C27" s="187">
        <v>0.6</v>
      </c>
      <c r="D27" s="869">
        <v>5124</v>
      </c>
      <c r="E27" s="870">
        <v>0.5</v>
      </c>
      <c r="F27" s="869">
        <v>5896</v>
      </c>
      <c r="G27" s="870">
        <v>0.6</v>
      </c>
      <c r="H27" s="869">
        <v>5870</v>
      </c>
      <c r="I27" s="870">
        <v>0.6</v>
      </c>
      <c r="J27" s="869">
        <v>6084</v>
      </c>
      <c r="K27" s="868">
        <v>0.5</v>
      </c>
      <c r="L27" s="869">
        <v>6408</v>
      </c>
      <c r="M27" s="868">
        <v>0.6</v>
      </c>
      <c r="N27" s="871">
        <v>6783</v>
      </c>
      <c r="O27" s="188" t="s">
        <v>282</v>
      </c>
      <c r="P27" s="871">
        <v>7083</v>
      </c>
      <c r="Q27" s="872">
        <v>0.6</v>
      </c>
      <c r="R27" s="871">
        <v>7330</v>
      </c>
      <c r="S27" s="880">
        <v>0.6</v>
      </c>
      <c r="T27" s="871">
        <v>7330</v>
      </c>
      <c r="U27" s="880">
        <v>0.6</v>
      </c>
      <c r="W27" s="2312"/>
    </row>
    <row r="28" spans="1:23" ht="12" customHeight="1">
      <c r="A28" s="2004" t="s">
        <v>410</v>
      </c>
      <c r="B28" s="186">
        <v>7250</v>
      </c>
      <c r="C28" s="187">
        <v>0.8</v>
      </c>
      <c r="D28" s="869">
        <v>8031</v>
      </c>
      <c r="E28" s="870">
        <v>0.8</v>
      </c>
      <c r="F28" s="869">
        <v>8129</v>
      </c>
      <c r="G28" s="870">
        <v>0.8</v>
      </c>
      <c r="H28" s="869">
        <v>8222</v>
      </c>
      <c r="I28" s="870">
        <v>0.8</v>
      </c>
      <c r="J28" s="869">
        <v>8397</v>
      </c>
      <c r="K28" s="868">
        <v>0.8</v>
      </c>
      <c r="L28" s="869">
        <v>8690</v>
      </c>
      <c r="M28" s="868">
        <v>0.8</v>
      </c>
      <c r="N28" s="871">
        <v>8690</v>
      </c>
      <c r="O28" s="188" t="s">
        <v>278</v>
      </c>
      <c r="P28" s="871">
        <v>8776</v>
      </c>
      <c r="Q28" s="872">
        <v>0.7</v>
      </c>
      <c r="R28" s="871">
        <v>8957</v>
      </c>
      <c r="S28" s="872">
        <v>0.7</v>
      </c>
      <c r="T28" s="871">
        <v>9103</v>
      </c>
      <c r="U28" s="872">
        <v>0.7</v>
      </c>
      <c r="W28" s="2312"/>
    </row>
    <row r="29" spans="1:23" ht="12" customHeight="1">
      <c r="A29" s="2004" t="s">
        <v>411</v>
      </c>
      <c r="B29" s="186">
        <v>6559</v>
      </c>
      <c r="C29" s="187">
        <v>0.7</v>
      </c>
      <c r="D29" s="869">
        <v>7153</v>
      </c>
      <c r="E29" s="870">
        <v>0.7</v>
      </c>
      <c r="F29" s="869">
        <v>7135</v>
      </c>
      <c r="G29" s="870">
        <v>0.7</v>
      </c>
      <c r="H29" s="869">
        <v>7593</v>
      </c>
      <c r="I29" s="870">
        <v>0.7</v>
      </c>
      <c r="J29" s="869">
        <v>7688</v>
      </c>
      <c r="K29" s="868">
        <v>0.7</v>
      </c>
      <c r="L29" s="869">
        <v>7845</v>
      </c>
      <c r="M29" s="868">
        <v>0.7</v>
      </c>
      <c r="N29" s="871">
        <v>8141</v>
      </c>
      <c r="O29" s="188" t="s">
        <v>278</v>
      </c>
      <c r="P29" s="871">
        <v>8704</v>
      </c>
      <c r="Q29" s="872">
        <v>0.7</v>
      </c>
      <c r="R29" s="871">
        <v>8704</v>
      </c>
      <c r="S29" s="905">
        <v>0.7</v>
      </c>
      <c r="T29" s="871">
        <v>9225</v>
      </c>
      <c r="U29" s="905">
        <v>0.7</v>
      </c>
      <c r="W29" s="2312"/>
    </row>
    <row r="30" spans="1:23" ht="12" customHeight="1">
      <c r="A30" s="2004" t="s">
        <v>412</v>
      </c>
      <c r="B30" s="186">
        <v>4225</v>
      </c>
      <c r="C30" s="187">
        <v>0.5</v>
      </c>
      <c r="D30" s="869">
        <v>5869</v>
      </c>
      <c r="E30" s="870">
        <v>0.6</v>
      </c>
      <c r="F30" s="869">
        <v>5621</v>
      </c>
      <c r="G30" s="870">
        <v>0.6</v>
      </c>
      <c r="H30" s="869">
        <v>6526</v>
      </c>
      <c r="I30" s="870">
        <v>0.6</v>
      </c>
      <c r="J30" s="869">
        <v>6659</v>
      </c>
      <c r="K30" s="868">
        <v>0.6</v>
      </c>
      <c r="L30" s="869">
        <v>5758</v>
      </c>
      <c r="M30" s="868">
        <v>0.5</v>
      </c>
      <c r="N30" s="871">
        <v>6954</v>
      </c>
      <c r="O30" s="188" t="s">
        <v>282</v>
      </c>
      <c r="P30" s="871">
        <v>7797</v>
      </c>
      <c r="Q30" s="872">
        <v>0.6</v>
      </c>
      <c r="R30" s="871">
        <v>8536</v>
      </c>
      <c r="S30" s="872">
        <v>0.7</v>
      </c>
      <c r="T30" s="871">
        <v>9648</v>
      </c>
      <c r="U30" s="872">
        <v>0.7</v>
      </c>
      <c r="W30" s="2312"/>
    </row>
    <row r="31" spans="1:23" ht="12" customHeight="1" thickBot="1">
      <c r="A31" s="2005" t="s">
        <v>413</v>
      </c>
      <c r="B31" s="191">
        <v>1675</v>
      </c>
      <c r="C31" s="209">
        <v>0.2</v>
      </c>
      <c r="D31" s="193">
        <v>2012</v>
      </c>
      <c r="E31" s="192">
        <v>0.2</v>
      </c>
      <c r="F31" s="193">
        <v>2371</v>
      </c>
      <c r="G31" s="192">
        <v>0.2</v>
      </c>
      <c r="H31" s="193">
        <v>2512</v>
      </c>
      <c r="I31" s="192">
        <v>0.2</v>
      </c>
      <c r="J31" s="193">
        <v>2755</v>
      </c>
      <c r="K31" s="209">
        <v>0.2</v>
      </c>
      <c r="L31" s="193">
        <v>2889</v>
      </c>
      <c r="M31" s="209">
        <v>0.3</v>
      </c>
      <c r="N31" s="194">
        <v>3107</v>
      </c>
      <c r="O31" s="195" t="s">
        <v>307</v>
      </c>
      <c r="P31" s="194">
        <v>3271</v>
      </c>
      <c r="Q31" s="196">
        <v>0.3</v>
      </c>
      <c r="R31" s="194">
        <v>3271</v>
      </c>
      <c r="S31" s="905">
        <v>0.3</v>
      </c>
      <c r="T31" s="194">
        <v>3607</v>
      </c>
      <c r="U31" s="905">
        <v>0.3</v>
      </c>
      <c r="W31" s="2312"/>
    </row>
    <row r="32" spans="1:23" ht="15" thickBot="1">
      <c r="A32" s="2002" t="s">
        <v>414</v>
      </c>
      <c r="B32" s="121">
        <v>7006</v>
      </c>
      <c r="C32" s="197">
        <v>0.8</v>
      </c>
      <c r="D32" s="211">
        <v>7650</v>
      </c>
      <c r="E32" s="199">
        <v>0.8</v>
      </c>
      <c r="F32" s="211">
        <v>9430</v>
      </c>
      <c r="G32" s="199">
        <v>0.9</v>
      </c>
      <c r="H32" s="211">
        <v>8925</v>
      </c>
      <c r="I32" s="199">
        <v>0.8</v>
      </c>
      <c r="J32" s="198">
        <v>9177</v>
      </c>
      <c r="K32" s="197">
        <v>0.8</v>
      </c>
      <c r="L32" s="198">
        <v>9796</v>
      </c>
      <c r="M32" s="197">
        <v>0.8</v>
      </c>
      <c r="N32" s="200">
        <v>10108</v>
      </c>
      <c r="O32" s="210" t="s">
        <v>415</v>
      </c>
      <c r="P32" s="200">
        <v>10943</v>
      </c>
      <c r="Q32" s="202">
        <v>0.9</v>
      </c>
      <c r="R32" s="200">
        <f>1348+1124+1663+184+1606+46+73+250+1112+17+8+10+1025+820+308+547+700+913+63</f>
        <v>11817</v>
      </c>
      <c r="S32" s="202">
        <v>0.9</v>
      </c>
      <c r="T32" s="200">
        <v>12623</v>
      </c>
      <c r="U32" s="202">
        <v>1</v>
      </c>
      <c r="W32" s="2312"/>
    </row>
    <row r="33" spans="1:23" ht="12" customHeight="1">
      <c r="A33" s="2003" t="s">
        <v>416</v>
      </c>
      <c r="B33" s="205">
        <v>4534</v>
      </c>
      <c r="C33" s="206">
        <v>0.5</v>
      </c>
      <c r="D33" s="862">
        <v>5051</v>
      </c>
      <c r="E33" s="863">
        <v>0.5</v>
      </c>
      <c r="F33" s="862">
        <v>5350</v>
      </c>
      <c r="G33" s="863">
        <v>0.5</v>
      </c>
      <c r="H33" s="862">
        <v>5549</v>
      </c>
      <c r="I33" s="863">
        <v>0.5</v>
      </c>
      <c r="J33" s="862">
        <v>5930</v>
      </c>
      <c r="K33" s="881">
        <v>0.5</v>
      </c>
      <c r="L33" s="862">
        <v>5846</v>
      </c>
      <c r="M33" s="881">
        <v>0.5</v>
      </c>
      <c r="N33" s="866">
        <v>6304</v>
      </c>
      <c r="O33" s="207" t="s">
        <v>343</v>
      </c>
      <c r="P33" s="866">
        <v>6712</v>
      </c>
      <c r="Q33" s="882">
        <v>0.5</v>
      </c>
      <c r="R33" s="866">
        <v>7164</v>
      </c>
      <c r="S33" s="907">
        <v>0.6</v>
      </c>
      <c r="T33" s="866">
        <v>7734</v>
      </c>
      <c r="U33" s="907">
        <v>0.6</v>
      </c>
      <c r="W33" s="2312"/>
    </row>
    <row r="34" spans="1:23" ht="12" customHeight="1">
      <c r="A34" s="2004" t="s">
        <v>417</v>
      </c>
      <c r="B34" s="186">
        <v>7268</v>
      </c>
      <c r="C34" s="187">
        <v>0.8</v>
      </c>
      <c r="D34" s="869">
        <v>7639</v>
      </c>
      <c r="E34" s="870">
        <v>0.8</v>
      </c>
      <c r="F34" s="869">
        <v>7987</v>
      </c>
      <c r="G34" s="870">
        <v>0.8</v>
      </c>
      <c r="H34" s="869">
        <v>7977</v>
      </c>
      <c r="I34" s="870">
        <v>0.8</v>
      </c>
      <c r="J34" s="869">
        <v>8029</v>
      </c>
      <c r="K34" s="868">
        <v>0.8</v>
      </c>
      <c r="L34" s="869">
        <v>8395</v>
      </c>
      <c r="M34" s="868">
        <v>0.7</v>
      </c>
      <c r="N34" s="871">
        <v>8836</v>
      </c>
      <c r="O34" s="188" t="s">
        <v>278</v>
      </c>
      <c r="P34" s="871">
        <v>9281</v>
      </c>
      <c r="Q34" s="872">
        <v>0.8</v>
      </c>
      <c r="R34" s="871">
        <v>9639</v>
      </c>
      <c r="S34" s="880">
        <v>0.8</v>
      </c>
      <c r="T34" s="871">
        <v>9837</v>
      </c>
      <c r="U34" s="880">
        <v>0.7</v>
      </c>
      <c r="W34" s="2312"/>
    </row>
    <row r="35" spans="1:23" ht="12" customHeight="1" thickBot="1">
      <c r="A35" s="2005" t="s">
        <v>418</v>
      </c>
      <c r="B35" s="191">
        <v>2065</v>
      </c>
      <c r="C35" s="209">
        <v>0.3</v>
      </c>
      <c r="D35" s="876">
        <v>2158</v>
      </c>
      <c r="E35" s="875">
        <v>0.2</v>
      </c>
      <c r="F35" s="876">
        <v>2300</v>
      </c>
      <c r="G35" s="875">
        <v>0.2</v>
      </c>
      <c r="H35" s="876">
        <v>2372</v>
      </c>
      <c r="I35" s="875">
        <v>0.2</v>
      </c>
      <c r="J35" s="876">
        <v>2443</v>
      </c>
      <c r="K35" s="883">
        <v>0.2</v>
      </c>
      <c r="L35" s="876">
        <v>2512</v>
      </c>
      <c r="M35" s="883">
        <v>0.2</v>
      </c>
      <c r="N35" s="879">
        <v>2613</v>
      </c>
      <c r="O35" s="195" t="s">
        <v>335</v>
      </c>
      <c r="P35" s="879">
        <v>2803</v>
      </c>
      <c r="Q35" s="880">
        <v>0.2</v>
      </c>
      <c r="R35" s="879">
        <v>2948</v>
      </c>
      <c r="S35" s="880">
        <v>0.2</v>
      </c>
      <c r="T35" s="879">
        <v>3081</v>
      </c>
      <c r="U35" s="880">
        <v>0.2</v>
      </c>
      <c r="W35" s="2312"/>
    </row>
    <row r="36" spans="1:23" ht="15" thickBot="1">
      <c r="A36" s="2002" t="s">
        <v>419</v>
      </c>
      <c r="B36" s="121">
        <v>13867</v>
      </c>
      <c r="C36" s="197">
        <v>1.6</v>
      </c>
      <c r="D36" s="198">
        <f>SUM(D33:D35)</f>
        <v>14848</v>
      </c>
      <c r="E36" s="199">
        <v>1.5</v>
      </c>
      <c r="F36" s="198">
        <f>SUM(F33:F35)</f>
        <v>15637</v>
      </c>
      <c r="G36" s="199">
        <v>1.5</v>
      </c>
      <c r="H36" s="198">
        <v>15898</v>
      </c>
      <c r="I36" s="199">
        <f t="shared" ref="I36:N36" si="3">SUM(I33:I35)</f>
        <v>1.5</v>
      </c>
      <c r="J36" s="198">
        <f t="shared" si="3"/>
        <v>16402</v>
      </c>
      <c r="K36" s="197">
        <f t="shared" si="3"/>
        <v>1.5</v>
      </c>
      <c r="L36" s="198">
        <f t="shared" si="3"/>
        <v>16753</v>
      </c>
      <c r="M36" s="197">
        <f t="shared" si="3"/>
        <v>1.4</v>
      </c>
      <c r="N36" s="200">
        <f t="shared" si="3"/>
        <v>17753</v>
      </c>
      <c r="O36" s="210" t="s">
        <v>300</v>
      </c>
      <c r="P36" s="200">
        <v>18796</v>
      </c>
      <c r="Q36" s="202">
        <v>1.5</v>
      </c>
      <c r="R36" s="200">
        <f>SUM(R33:R35)</f>
        <v>19751</v>
      </c>
      <c r="S36" s="202">
        <v>1.6</v>
      </c>
      <c r="T36" s="200">
        <f>SUM(T33:T35)</f>
        <v>20652</v>
      </c>
      <c r="U36" s="202">
        <v>1.6</v>
      </c>
      <c r="W36" s="2312"/>
    </row>
    <row r="37" spans="1:23" ht="14.1" customHeight="1">
      <c r="A37" s="2003" t="s">
        <v>420</v>
      </c>
      <c r="B37" s="205">
        <v>64130</v>
      </c>
      <c r="C37" s="206">
        <v>7.2</v>
      </c>
      <c r="D37" s="182">
        <v>68552</v>
      </c>
      <c r="E37" s="183">
        <v>7</v>
      </c>
      <c r="F37" s="182">
        <v>74289</v>
      </c>
      <c r="G37" s="183">
        <v>7.3</v>
      </c>
      <c r="H37" s="182">
        <v>79682</v>
      </c>
      <c r="I37" s="183">
        <v>7.5</v>
      </c>
      <c r="J37" s="182">
        <v>83075</v>
      </c>
      <c r="K37" s="206">
        <v>7.6</v>
      </c>
      <c r="L37" s="182">
        <v>88668</v>
      </c>
      <c r="M37" s="206">
        <v>7.6</v>
      </c>
      <c r="N37" s="184">
        <v>88668</v>
      </c>
      <c r="O37" s="207" t="s">
        <v>387</v>
      </c>
      <c r="P37" s="184">
        <v>65000</v>
      </c>
      <c r="Q37" s="208">
        <v>5.3</v>
      </c>
      <c r="R37" s="184">
        <v>65000</v>
      </c>
      <c r="S37" s="908">
        <v>5.0999999999999996</v>
      </c>
      <c r="T37" s="184">
        <v>65000</v>
      </c>
      <c r="U37" s="908">
        <v>4.9000000000000004</v>
      </c>
      <c r="W37" s="2312"/>
    </row>
    <row r="38" spans="1:23" ht="14.1" customHeight="1" thickBot="1">
      <c r="A38" s="2005" t="s">
        <v>421</v>
      </c>
      <c r="B38" s="191">
        <v>3139</v>
      </c>
      <c r="C38" s="209">
        <v>0.4</v>
      </c>
      <c r="D38" s="193">
        <v>2970</v>
      </c>
      <c r="E38" s="192">
        <v>0.3</v>
      </c>
      <c r="F38" s="193">
        <v>3588</v>
      </c>
      <c r="G38" s="192">
        <v>0.3</v>
      </c>
      <c r="H38" s="193">
        <v>3951</v>
      </c>
      <c r="I38" s="192">
        <v>0.4</v>
      </c>
      <c r="J38" s="193">
        <v>4102</v>
      </c>
      <c r="K38" s="209">
        <v>0.3</v>
      </c>
      <c r="L38" s="193">
        <v>3001</v>
      </c>
      <c r="M38" s="209">
        <v>0.3</v>
      </c>
      <c r="N38" s="194">
        <v>4688</v>
      </c>
      <c r="O38" s="195" t="s">
        <v>422</v>
      </c>
      <c r="P38" s="194">
        <v>3952</v>
      </c>
      <c r="Q38" s="196">
        <v>0.3</v>
      </c>
      <c r="R38" s="194">
        <v>4740</v>
      </c>
      <c r="S38" s="196">
        <v>0.4</v>
      </c>
      <c r="T38" s="194">
        <v>4740</v>
      </c>
      <c r="U38" s="196">
        <v>0.4</v>
      </c>
      <c r="W38" s="2312"/>
    </row>
    <row r="39" spans="1:23" ht="15" thickBot="1">
      <c r="A39" s="2002" t="s">
        <v>423</v>
      </c>
      <c r="B39" s="121">
        <v>67269</v>
      </c>
      <c r="C39" s="197">
        <v>7.6</v>
      </c>
      <c r="D39" s="198">
        <f>SUM(D37:D38)</f>
        <v>71522</v>
      </c>
      <c r="E39" s="199">
        <v>7.3</v>
      </c>
      <c r="F39" s="198">
        <f>SUM(F37:F38)</f>
        <v>77877</v>
      </c>
      <c r="G39" s="199">
        <v>7.6</v>
      </c>
      <c r="H39" s="198">
        <v>83633</v>
      </c>
      <c r="I39" s="199">
        <v>7.9</v>
      </c>
      <c r="J39" s="198">
        <f>SUM(J37:J38)</f>
        <v>87177</v>
      </c>
      <c r="K39" s="197">
        <v>7.9</v>
      </c>
      <c r="L39" s="198">
        <f>SUM(L37:L38)</f>
        <v>91669</v>
      </c>
      <c r="M39" s="197">
        <f>SUM(M37:M38)</f>
        <v>7.8999999999999995</v>
      </c>
      <c r="N39" s="200">
        <f>SUM(N37:N38)</f>
        <v>93356</v>
      </c>
      <c r="O39" s="210" t="s">
        <v>302</v>
      </c>
      <c r="P39" s="200">
        <v>68952</v>
      </c>
      <c r="Q39" s="202">
        <v>5.6</v>
      </c>
      <c r="R39" s="200">
        <f>SUM(R37:R38)</f>
        <v>69740</v>
      </c>
      <c r="S39" s="202">
        <v>5.5</v>
      </c>
      <c r="T39" s="200">
        <f>SUM(T37:T38)</f>
        <v>69740</v>
      </c>
      <c r="U39" s="202">
        <v>5.3</v>
      </c>
      <c r="W39" s="2312"/>
    </row>
    <row r="40" spans="1:23" ht="12" customHeight="1">
      <c r="A40" s="2006" t="s">
        <v>424</v>
      </c>
      <c r="B40" s="212">
        <v>4972</v>
      </c>
      <c r="C40" s="213">
        <v>0.5</v>
      </c>
      <c r="D40" s="884">
        <v>7600</v>
      </c>
      <c r="E40" s="885">
        <v>0.8</v>
      </c>
      <c r="F40" s="884">
        <v>7810</v>
      </c>
      <c r="G40" s="885">
        <v>0.8</v>
      </c>
      <c r="H40" s="884">
        <v>8330</v>
      </c>
      <c r="I40" s="885">
        <v>0.8</v>
      </c>
      <c r="J40" s="862">
        <v>5732</v>
      </c>
      <c r="K40" s="881">
        <v>0.5</v>
      </c>
      <c r="L40" s="862">
        <v>6448</v>
      </c>
      <c r="M40" s="881">
        <v>0.6</v>
      </c>
      <c r="N40" s="886">
        <v>6898</v>
      </c>
      <c r="O40" s="207" t="s">
        <v>282</v>
      </c>
      <c r="P40" s="886">
        <v>7610</v>
      </c>
      <c r="Q40" s="882">
        <v>0.6</v>
      </c>
      <c r="R40" s="886">
        <v>8432</v>
      </c>
      <c r="S40" s="907">
        <v>0.7</v>
      </c>
      <c r="T40" s="886">
        <v>9363</v>
      </c>
      <c r="U40" s="907">
        <v>0.7</v>
      </c>
      <c r="W40" s="2312"/>
    </row>
    <row r="41" spans="1:23" ht="12" customHeight="1" thickBot="1">
      <c r="A41" s="2007" t="s">
        <v>425</v>
      </c>
      <c r="B41" s="214">
        <v>10500</v>
      </c>
      <c r="C41" s="215">
        <v>1.2</v>
      </c>
      <c r="D41" s="887">
        <v>10650</v>
      </c>
      <c r="E41" s="888">
        <v>1.1000000000000001</v>
      </c>
      <c r="F41" s="887">
        <v>11404</v>
      </c>
      <c r="G41" s="888">
        <v>1.1000000000000001</v>
      </c>
      <c r="H41" s="887">
        <v>11687</v>
      </c>
      <c r="I41" s="888">
        <v>1.1000000000000001</v>
      </c>
      <c r="J41" s="876">
        <v>12850</v>
      </c>
      <c r="K41" s="883">
        <v>1.2</v>
      </c>
      <c r="L41" s="876">
        <v>12902</v>
      </c>
      <c r="M41" s="883">
        <v>1.1000000000000001</v>
      </c>
      <c r="N41" s="889">
        <v>8389</v>
      </c>
      <c r="O41" s="195" t="s">
        <v>278</v>
      </c>
      <c r="P41" s="889">
        <v>9164</v>
      </c>
      <c r="Q41" s="880">
        <v>0.7</v>
      </c>
      <c r="R41" s="889">
        <v>10206</v>
      </c>
      <c r="S41" s="880">
        <v>0.8</v>
      </c>
      <c r="T41" s="889">
        <v>11187</v>
      </c>
      <c r="U41" s="880">
        <v>0.8</v>
      </c>
      <c r="W41" s="2312"/>
    </row>
    <row r="42" spans="1:23" ht="15" thickBot="1">
      <c r="A42" s="2002" t="s">
        <v>426</v>
      </c>
      <c r="B42" s="121">
        <v>15472</v>
      </c>
      <c r="C42" s="197">
        <v>1.7</v>
      </c>
      <c r="D42" s="198">
        <v>18250</v>
      </c>
      <c r="E42" s="199">
        <v>2</v>
      </c>
      <c r="F42" s="198">
        <v>19214</v>
      </c>
      <c r="G42" s="199">
        <v>1.9</v>
      </c>
      <c r="H42" s="198">
        <v>20017</v>
      </c>
      <c r="I42" s="199">
        <v>1.9</v>
      </c>
      <c r="J42" s="198">
        <f>SUM(J40:J41)</f>
        <v>18582</v>
      </c>
      <c r="K42" s="197">
        <v>1.7</v>
      </c>
      <c r="L42" s="198">
        <f>SUM(L40:L41)</f>
        <v>19350</v>
      </c>
      <c r="M42" s="197">
        <f>SUM(M40:M41)</f>
        <v>1.7000000000000002</v>
      </c>
      <c r="N42" s="200">
        <f>SUM(N40:N41)</f>
        <v>15287</v>
      </c>
      <c r="O42" s="210" t="s">
        <v>274</v>
      </c>
      <c r="P42" s="200">
        <v>16774</v>
      </c>
      <c r="Q42" s="202">
        <v>1.4</v>
      </c>
      <c r="R42" s="200">
        <f>SUM(R40:R41)</f>
        <v>18638</v>
      </c>
      <c r="S42" s="202">
        <v>1.5</v>
      </c>
      <c r="T42" s="200">
        <f>SUM(T40:T41)</f>
        <v>20550</v>
      </c>
      <c r="U42" s="202">
        <v>1.6</v>
      </c>
      <c r="W42" s="2312"/>
    </row>
    <row r="43" spans="1:23" ht="12" customHeight="1">
      <c r="A43" s="2003" t="s">
        <v>427</v>
      </c>
      <c r="B43" s="205">
        <v>4069</v>
      </c>
      <c r="C43" s="206">
        <v>0.5</v>
      </c>
      <c r="D43" s="862">
        <v>4240</v>
      </c>
      <c r="E43" s="863">
        <v>0.4</v>
      </c>
      <c r="F43" s="862">
        <v>4255</v>
      </c>
      <c r="G43" s="863">
        <v>0.4</v>
      </c>
      <c r="H43" s="862">
        <v>3035</v>
      </c>
      <c r="I43" s="863">
        <v>0.3</v>
      </c>
      <c r="J43" s="862">
        <v>2860</v>
      </c>
      <c r="K43" s="881">
        <v>0.3</v>
      </c>
      <c r="L43" s="862">
        <v>1252</v>
      </c>
      <c r="M43" s="881">
        <v>0.1</v>
      </c>
      <c r="N43" s="866">
        <v>3597</v>
      </c>
      <c r="O43" s="207" t="s">
        <v>307</v>
      </c>
      <c r="P43" s="866">
        <v>3445</v>
      </c>
      <c r="Q43" s="882">
        <v>0.3</v>
      </c>
      <c r="R43" s="866">
        <v>3800</v>
      </c>
      <c r="S43" s="907">
        <v>0.3</v>
      </c>
      <c r="T43" s="866">
        <v>4200</v>
      </c>
      <c r="U43" s="907">
        <v>0.3</v>
      </c>
      <c r="W43" s="2312"/>
    </row>
    <row r="44" spans="1:23" ht="12" customHeight="1">
      <c r="A44" s="2004" t="s">
        <v>428</v>
      </c>
      <c r="B44" s="186">
        <v>2025</v>
      </c>
      <c r="C44" s="187">
        <v>0.2</v>
      </c>
      <c r="D44" s="869">
        <v>2100</v>
      </c>
      <c r="E44" s="870">
        <v>0.2</v>
      </c>
      <c r="F44" s="869">
        <v>2195</v>
      </c>
      <c r="G44" s="870">
        <v>0.2</v>
      </c>
      <c r="H44" s="869">
        <v>2250</v>
      </c>
      <c r="I44" s="870">
        <v>0.2</v>
      </c>
      <c r="J44" s="869">
        <v>2300</v>
      </c>
      <c r="K44" s="868">
        <v>0.2</v>
      </c>
      <c r="L44" s="869">
        <v>2378</v>
      </c>
      <c r="M44" s="868">
        <v>0.2</v>
      </c>
      <c r="N44" s="871">
        <v>1800</v>
      </c>
      <c r="O44" s="188" t="s">
        <v>340</v>
      </c>
      <c r="P44" s="871" t="s">
        <v>230</v>
      </c>
      <c r="Q44" s="872">
        <v>0.1</v>
      </c>
      <c r="R44" s="871">
        <v>1800</v>
      </c>
      <c r="S44" s="872">
        <v>0.1</v>
      </c>
      <c r="T44" s="871"/>
      <c r="U44" s="872"/>
      <c r="W44" s="2312"/>
    </row>
    <row r="45" spans="1:23" ht="12" customHeight="1">
      <c r="A45" s="2004" t="s">
        <v>429</v>
      </c>
      <c r="B45" s="103">
        <v>6500</v>
      </c>
      <c r="C45" s="216">
        <v>0.7</v>
      </c>
      <c r="D45" s="891">
        <v>7293</v>
      </c>
      <c r="E45" s="890">
        <v>0.8</v>
      </c>
      <c r="F45" s="891">
        <v>10838</v>
      </c>
      <c r="G45" s="890">
        <v>1.1000000000000001</v>
      </c>
      <c r="H45" s="891">
        <v>12420</v>
      </c>
      <c r="I45" s="890">
        <v>1.2</v>
      </c>
      <c r="J45" s="892">
        <v>13842</v>
      </c>
      <c r="K45" s="893">
        <v>1.3</v>
      </c>
      <c r="L45" s="892">
        <v>15670</v>
      </c>
      <c r="M45" s="893">
        <v>1.3</v>
      </c>
      <c r="N45" s="894">
        <v>14470</v>
      </c>
      <c r="O45" s="188" t="s">
        <v>324</v>
      </c>
      <c r="P45" s="894">
        <v>19361</v>
      </c>
      <c r="Q45" s="872">
        <v>1.6</v>
      </c>
      <c r="R45" s="894">
        <v>23378</v>
      </c>
      <c r="S45" s="872">
        <v>1.8</v>
      </c>
      <c r="T45" s="894">
        <v>25472</v>
      </c>
      <c r="U45" s="872">
        <v>1.9</v>
      </c>
      <c r="W45" s="2312"/>
    </row>
    <row r="46" spans="1:23" ht="12" customHeight="1">
      <c r="A46" s="2004" t="s">
        <v>430</v>
      </c>
      <c r="B46" s="186">
        <v>1500</v>
      </c>
      <c r="C46" s="187">
        <v>0.2</v>
      </c>
      <c r="D46" s="869">
        <v>1693</v>
      </c>
      <c r="E46" s="870">
        <v>0.2</v>
      </c>
      <c r="F46" s="869">
        <v>1753</v>
      </c>
      <c r="G46" s="870">
        <v>0.2</v>
      </c>
      <c r="H46" s="869">
        <v>1842</v>
      </c>
      <c r="I46" s="870">
        <v>0.2</v>
      </c>
      <c r="J46" s="869">
        <v>2039</v>
      </c>
      <c r="K46" s="868">
        <v>0.2</v>
      </c>
      <c r="L46" s="869">
        <v>1775</v>
      </c>
      <c r="M46" s="868">
        <v>0.2</v>
      </c>
      <c r="N46" s="871">
        <v>1985</v>
      </c>
      <c r="O46" s="188" t="s">
        <v>335</v>
      </c>
      <c r="P46" s="871">
        <v>2485</v>
      </c>
      <c r="Q46" s="872">
        <v>0.2</v>
      </c>
      <c r="R46" s="871">
        <v>2933</v>
      </c>
      <c r="S46" s="905">
        <v>0.2</v>
      </c>
      <c r="T46" s="871">
        <v>3029</v>
      </c>
      <c r="U46" s="905">
        <v>0.2</v>
      </c>
      <c r="W46" s="2312"/>
    </row>
    <row r="47" spans="1:23" ht="12" customHeight="1">
      <c r="A47" s="2004" t="s">
        <v>431</v>
      </c>
      <c r="B47" s="186">
        <v>1600</v>
      </c>
      <c r="C47" s="187">
        <v>0.2</v>
      </c>
      <c r="D47" s="869">
        <v>1973</v>
      </c>
      <c r="E47" s="870">
        <v>0.2</v>
      </c>
      <c r="F47" s="869">
        <v>2257</v>
      </c>
      <c r="G47" s="870">
        <v>0.2</v>
      </c>
      <c r="H47" s="869">
        <v>2478</v>
      </c>
      <c r="I47" s="870">
        <v>0.2</v>
      </c>
      <c r="J47" s="869">
        <v>2398</v>
      </c>
      <c r="K47" s="868">
        <v>0.2</v>
      </c>
      <c r="L47" s="869">
        <v>2475</v>
      </c>
      <c r="M47" s="868">
        <v>0.2</v>
      </c>
      <c r="N47" s="871">
        <v>3323</v>
      </c>
      <c r="O47" s="188" t="s">
        <v>307</v>
      </c>
      <c r="P47" s="871">
        <v>3964</v>
      </c>
      <c r="Q47" s="872">
        <v>0.3</v>
      </c>
      <c r="R47" s="871">
        <v>4743</v>
      </c>
      <c r="S47" s="880">
        <v>0.4</v>
      </c>
      <c r="T47" s="871">
        <v>5159</v>
      </c>
      <c r="U47" s="880">
        <v>0.4</v>
      </c>
      <c r="W47" s="2312"/>
    </row>
    <row r="48" spans="1:23" ht="12" customHeight="1" thickBot="1">
      <c r="A48" s="2005" t="s">
        <v>432</v>
      </c>
      <c r="B48" s="191">
        <v>3446</v>
      </c>
      <c r="C48" s="209">
        <v>0.4</v>
      </c>
      <c r="D48" s="876">
        <v>3706</v>
      </c>
      <c r="E48" s="875">
        <v>0.4</v>
      </c>
      <c r="F48" s="876">
        <v>3706</v>
      </c>
      <c r="G48" s="875">
        <v>0.4</v>
      </c>
      <c r="H48" s="876">
        <v>5926</v>
      </c>
      <c r="I48" s="875">
        <v>0.6</v>
      </c>
      <c r="J48" s="876">
        <v>3039</v>
      </c>
      <c r="K48" s="883">
        <v>0.3</v>
      </c>
      <c r="L48" s="876">
        <v>4785</v>
      </c>
      <c r="M48" s="883">
        <v>0.4</v>
      </c>
      <c r="N48" s="879">
        <v>6884</v>
      </c>
      <c r="O48" s="195" t="s">
        <v>282</v>
      </c>
      <c r="P48" s="879">
        <v>7827</v>
      </c>
      <c r="Q48" s="880">
        <v>0.6</v>
      </c>
      <c r="R48" s="879">
        <v>9451</v>
      </c>
      <c r="S48" s="880">
        <v>0.7</v>
      </c>
      <c r="T48" s="879">
        <v>12326</v>
      </c>
      <c r="U48" s="880">
        <v>0.9</v>
      </c>
      <c r="W48" s="2312"/>
    </row>
    <row r="49" spans="1:23" ht="15" thickBot="1">
      <c r="A49" s="2002" t="s">
        <v>433</v>
      </c>
      <c r="B49" s="121">
        <v>3995</v>
      </c>
      <c r="C49" s="197">
        <v>0.4</v>
      </c>
      <c r="D49" s="211">
        <v>4039</v>
      </c>
      <c r="E49" s="199">
        <v>0.4</v>
      </c>
      <c r="F49" s="211">
        <v>4923</v>
      </c>
      <c r="G49" s="199">
        <v>0.5</v>
      </c>
      <c r="H49" s="211">
        <v>5757</v>
      </c>
      <c r="I49" s="199">
        <v>0.6</v>
      </c>
      <c r="J49" s="198">
        <v>6177</v>
      </c>
      <c r="K49" s="197">
        <v>0.6</v>
      </c>
      <c r="L49" s="198">
        <v>6183</v>
      </c>
      <c r="M49" s="197">
        <v>0.5</v>
      </c>
      <c r="N49" s="200">
        <v>6676</v>
      </c>
      <c r="O49" s="210" t="s">
        <v>282</v>
      </c>
      <c r="P49" s="200">
        <v>8091</v>
      </c>
      <c r="Q49" s="202">
        <v>0.7</v>
      </c>
      <c r="R49" s="200">
        <v>7922</v>
      </c>
      <c r="S49" s="202">
        <v>0.6</v>
      </c>
      <c r="T49" s="200">
        <v>8309</v>
      </c>
      <c r="U49" s="202">
        <v>0.6</v>
      </c>
      <c r="W49" s="2312"/>
    </row>
    <row r="50" spans="1:23" ht="12" customHeight="1" thickBot="1">
      <c r="A50" s="2008" t="s">
        <v>434</v>
      </c>
      <c r="B50" s="217">
        <v>1054</v>
      </c>
      <c r="C50" s="218">
        <v>0.1</v>
      </c>
      <c r="D50" s="896">
        <v>1277</v>
      </c>
      <c r="E50" s="897">
        <v>0.1</v>
      </c>
      <c r="F50" s="896">
        <v>754</v>
      </c>
      <c r="G50" s="897">
        <v>0.1</v>
      </c>
      <c r="H50" s="896">
        <v>1057</v>
      </c>
      <c r="I50" s="897">
        <v>0.1</v>
      </c>
      <c r="J50" s="896">
        <v>1279</v>
      </c>
      <c r="K50" s="895">
        <v>0.1</v>
      </c>
      <c r="L50" s="896">
        <v>1495</v>
      </c>
      <c r="M50" s="895">
        <v>0.1</v>
      </c>
      <c r="N50" s="898">
        <v>1839</v>
      </c>
      <c r="O50" s="210" t="s">
        <v>335</v>
      </c>
      <c r="P50" s="898">
        <v>2143</v>
      </c>
      <c r="Q50" s="201">
        <v>0.2</v>
      </c>
      <c r="R50" s="898">
        <v>2563</v>
      </c>
      <c r="S50" s="201">
        <v>0.2</v>
      </c>
      <c r="T50" s="898">
        <v>3126</v>
      </c>
      <c r="U50" s="201">
        <v>0.2</v>
      </c>
      <c r="W50" s="2312"/>
    </row>
    <row r="51" spans="1:23" ht="12" customHeight="1" thickBot="1">
      <c r="A51" s="2008" t="s">
        <v>435</v>
      </c>
      <c r="B51" s="217">
        <v>832</v>
      </c>
      <c r="C51" s="218">
        <v>0.1</v>
      </c>
      <c r="D51" s="896">
        <v>1066</v>
      </c>
      <c r="E51" s="897">
        <v>0.1</v>
      </c>
      <c r="F51" s="896">
        <v>1073</v>
      </c>
      <c r="G51" s="897">
        <v>0.1</v>
      </c>
      <c r="H51" s="896">
        <v>1246</v>
      </c>
      <c r="I51" s="897">
        <v>0.1</v>
      </c>
      <c r="J51" s="896">
        <v>1123</v>
      </c>
      <c r="K51" s="895">
        <v>0.1</v>
      </c>
      <c r="L51" s="896">
        <v>1020</v>
      </c>
      <c r="M51" s="895">
        <v>0.1</v>
      </c>
      <c r="N51" s="898">
        <v>1306</v>
      </c>
      <c r="O51" s="210" t="s">
        <v>340</v>
      </c>
      <c r="P51" s="898">
        <v>1383</v>
      </c>
      <c r="Q51" s="201">
        <v>0.1</v>
      </c>
      <c r="R51" s="898">
        <v>1313</v>
      </c>
      <c r="S51" s="201">
        <v>0.1</v>
      </c>
      <c r="T51" s="898">
        <v>1643</v>
      </c>
      <c r="U51" s="201">
        <v>0.1</v>
      </c>
      <c r="W51" s="2312"/>
    </row>
    <row r="52" spans="1:23" ht="12" customHeight="1" thickBot="1">
      <c r="A52" s="2008" t="s">
        <v>436</v>
      </c>
      <c r="B52" s="217">
        <v>637</v>
      </c>
      <c r="C52" s="218">
        <v>0.1</v>
      </c>
      <c r="D52" s="896">
        <v>644</v>
      </c>
      <c r="E52" s="897">
        <v>0.1</v>
      </c>
      <c r="F52" s="896">
        <v>700</v>
      </c>
      <c r="G52" s="897">
        <v>0.1</v>
      </c>
      <c r="H52" s="896">
        <v>644</v>
      </c>
      <c r="I52" s="897">
        <v>0.1</v>
      </c>
      <c r="J52" s="896">
        <v>644</v>
      </c>
      <c r="K52" s="895">
        <v>0.1</v>
      </c>
      <c r="L52" s="896">
        <v>644</v>
      </c>
      <c r="M52" s="895">
        <v>0.1</v>
      </c>
      <c r="N52" s="898">
        <v>348</v>
      </c>
      <c r="O52" s="210" t="s">
        <v>212</v>
      </c>
      <c r="P52" s="898">
        <v>348</v>
      </c>
      <c r="Q52" s="201" t="s">
        <v>212</v>
      </c>
      <c r="R52" s="898">
        <v>348</v>
      </c>
      <c r="S52" s="210" t="s">
        <v>212</v>
      </c>
      <c r="T52" s="898">
        <v>476</v>
      </c>
      <c r="U52" s="210" t="s">
        <v>212</v>
      </c>
      <c r="W52" s="2312"/>
    </row>
    <row r="53" spans="1:23" ht="12" customHeight="1" thickBot="1">
      <c r="A53" s="2008" t="s">
        <v>218</v>
      </c>
      <c r="B53" s="121">
        <v>10793</v>
      </c>
      <c r="C53" s="197">
        <v>1.2</v>
      </c>
      <c r="D53" s="900">
        <v>13383</v>
      </c>
      <c r="E53" s="901">
        <v>1.4</v>
      </c>
      <c r="F53" s="900">
        <v>12913</v>
      </c>
      <c r="G53" s="901">
        <v>1.3</v>
      </c>
      <c r="H53" s="900">
        <v>13377</v>
      </c>
      <c r="I53" s="901">
        <v>1.3</v>
      </c>
      <c r="J53" s="900">
        <v>13726</v>
      </c>
      <c r="K53" s="899">
        <v>1.2</v>
      </c>
      <c r="L53" s="900">
        <v>14683</v>
      </c>
      <c r="M53" s="899">
        <v>1.4</v>
      </c>
      <c r="N53" s="902">
        <v>14966</v>
      </c>
      <c r="O53" s="210" t="s">
        <v>324</v>
      </c>
      <c r="P53" s="902">
        <v>15308</v>
      </c>
      <c r="Q53" s="201">
        <v>1.3</v>
      </c>
      <c r="R53" s="902">
        <v>15308</v>
      </c>
      <c r="S53" s="201">
        <v>1.2</v>
      </c>
      <c r="T53" s="902">
        <v>16654</v>
      </c>
      <c r="U53" s="201">
        <v>1.3</v>
      </c>
      <c r="W53" s="2312"/>
    </row>
    <row r="54" spans="1:23" ht="12" customHeight="1" thickBot="1">
      <c r="A54" s="2008" t="s">
        <v>437</v>
      </c>
      <c r="B54" s="121">
        <v>13181</v>
      </c>
      <c r="C54" s="197">
        <v>1.5</v>
      </c>
      <c r="D54" s="900">
        <v>11583</v>
      </c>
      <c r="E54" s="901">
        <v>1.2</v>
      </c>
      <c r="F54" s="900">
        <v>13220</v>
      </c>
      <c r="G54" s="901">
        <v>1.3</v>
      </c>
      <c r="H54" s="900">
        <v>14202</v>
      </c>
      <c r="I54" s="901">
        <v>1.3</v>
      </c>
      <c r="J54" s="900">
        <v>15272</v>
      </c>
      <c r="K54" s="899">
        <v>1.4</v>
      </c>
      <c r="L54" s="900">
        <v>16822</v>
      </c>
      <c r="M54" s="899">
        <v>1.4</v>
      </c>
      <c r="N54" s="902">
        <v>18135</v>
      </c>
      <c r="O54" s="210" t="s">
        <v>300</v>
      </c>
      <c r="P54" s="902">
        <v>20300</v>
      </c>
      <c r="Q54" s="201">
        <v>1.7</v>
      </c>
      <c r="R54" s="902">
        <v>22553</v>
      </c>
      <c r="S54" s="201">
        <v>1.8</v>
      </c>
      <c r="T54" s="902">
        <v>24966</v>
      </c>
      <c r="U54" s="201">
        <v>1.9</v>
      </c>
      <c r="W54" s="2312"/>
    </row>
    <row r="55" spans="1:23" ht="12" customHeight="1" thickBot="1">
      <c r="A55" s="2005" t="s">
        <v>438</v>
      </c>
      <c r="B55" s="191">
        <v>44</v>
      </c>
      <c r="C55" s="219" t="s">
        <v>212</v>
      </c>
      <c r="D55" s="193">
        <v>40</v>
      </c>
      <c r="E55" s="220" t="s">
        <v>212</v>
      </c>
      <c r="F55" s="193">
        <v>55</v>
      </c>
      <c r="G55" s="220" t="s">
        <v>212</v>
      </c>
      <c r="H55" s="193">
        <v>68</v>
      </c>
      <c r="I55" s="220" t="s">
        <v>212</v>
      </c>
      <c r="J55" s="193">
        <v>76</v>
      </c>
      <c r="K55" s="209" t="s">
        <v>212</v>
      </c>
      <c r="L55" s="193">
        <v>74</v>
      </c>
      <c r="M55" s="209" t="s">
        <v>212</v>
      </c>
      <c r="N55" s="194">
        <v>104</v>
      </c>
      <c r="O55" s="221" t="s">
        <v>212</v>
      </c>
      <c r="P55" s="194">
        <v>119</v>
      </c>
      <c r="Q55" s="202" t="s">
        <v>212</v>
      </c>
      <c r="R55" s="194">
        <v>119</v>
      </c>
      <c r="S55" s="906" t="s">
        <v>212</v>
      </c>
      <c r="T55" s="194">
        <v>108</v>
      </c>
      <c r="U55" s="906" t="s">
        <v>212</v>
      </c>
      <c r="W55" s="2312"/>
    </row>
    <row r="56" spans="1:23" ht="14.1" customHeight="1" thickBot="1">
      <c r="A56" s="2002" t="s">
        <v>248</v>
      </c>
      <c r="B56" s="67" t="s">
        <v>439</v>
      </c>
      <c r="C56" s="199">
        <v>100</v>
      </c>
      <c r="D56" s="986" t="s">
        <v>440</v>
      </c>
      <c r="E56" s="901">
        <v>100</v>
      </c>
      <c r="F56" s="986" t="s">
        <v>441</v>
      </c>
      <c r="G56" s="901">
        <v>100</v>
      </c>
      <c r="H56" s="986" t="s">
        <v>442</v>
      </c>
      <c r="I56" s="901">
        <v>100</v>
      </c>
      <c r="J56" s="987">
        <v>1098212</v>
      </c>
      <c r="K56" s="901">
        <v>100</v>
      </c>
      <c r="L56" s="987">
        <v>1155634</v>
      </c>
      <c r="M56" s="901">
        <v>100</v>
      </c>
      <c r="N56" s="988">
        <v>1200818</v>
      </c>
      <c r="O56" s="901">
        <v>100</v>
      </c>
      <c r="P56" s="988">
        <v>1223213</v>
      </c>
      <c r="Q56" s="989">
        <v>100</v>
      </c>
      <c r="R56" s="988">
        <f>R13+R19+R24+R25+R26+R27+R28+R29+R30+R31+R32+R36+R39+R42+R43+R44+R45+R46+R47+R48+R49+R50+R51+R52+R53+R54+R55</f>
        <v>1274006</v>
      </c>
      <c r="S56" s="201">
        <v>100</v>
      </c>
      <c r="T56" s="988">
        <f>T13+T19+T24+T25+T26+T27+T28+T29+T30+T31+T32+T36+T39+T42+T43+T44+T45+T46+T47+T48+T49+T50+T51+T52+T53+T54+T55</f>
        <v>1325690</v>
      </c>
      <c r="U56" s="201">
        <v>100</v>
      </c>
      <c r="W56" s="2312"/>
    </row>
    <row r="57" spans="1:23" ht="12" customHeight="1" thickBot="1">
      <c r="A57" s="2009" t="s">
        <v>443</v>
      </c>
      <c r="B57" s="2661" t="s">
        <v>212</v>
      </c>
      <c r="C57" s="2662"/>
      <c r="D57" s="2245" t="s">
        <v>444</v>
      </c>
      <c r="E57" s="2246"/>
      <c r="F57" s="2245" t="s">
        <v>254</v>
      </c>
      <c r="G57" s="2246"/>
      <c r="H57" s="2245" t="s">
        <v>445</v>
      </c>
      <c r="I57" s="2246"/>
      <c r="J57" s="2237" t="s">
        <v>446</v>
      </c>
      <c r="K57" s="2238"/>
      <c r="L57" s="2237" t="s">
        <v>357</v>
      </c>
      <c r="M57" s="2238"/>
      <c r="N57" s="2237" t="s">
        <v>289</v>
      </c>
      <c r="O57" s="2238"/>
      <c r="P57" s="2237" t="s">
        <v>362</v>
      </c>
      <c r="Q57" s="2238"/>
      <c r="R57" s="2653" t="s">
        <v>267</v>
      </c>
      <c r="S57" s="2654"/>
      <c r="T57" s="2653" t="s">
        <v>319</v>
      </c>
      <c r="U57" s="2654"/>
      <c r="W57" s="2312"/>
    </row>
    <row r="58" spans="1:23" ht="11.25" customHeight="1" thickTop="1">
      <c r="A58" s="1051" t="s">
        <v>447</v>
      </c>
      <c r="B58" s="145"/>
      <c r="J58" s="2010" t="s">
        <v>775</v>
      </c>
      <c r="K58" s="1052"/>
      <c r="L58" s="1052"/>
      <c r="M58" s="1052"/>
      <c r="N58" s="1052"/>
      <c r="O58" s="1052"/>
      <c r="P58" s="1052"/>
      <c r="Q58" s="1052"/>
    </row>
    <row r="60" spans="1:23">
      <c r="W60" s="414"/>
    </row>
    <row r="61" spans="1:23">
      <c r="E61" s="1052"/>
      <c r="T61" s="414"/>
    </row>
    <row r="62" spans="1:23">
      <c r="D62" s="307"/>
      <c r="V62" s="414"/>
    </row>
    <row r="63" spans="1:23">
      <c r="M63" s="149"/>
      <c r="N63" s="19"/>
      <c r="S63" s="414"/>
    </row>
    <row r="64" spans="1:23">
      <c r="M64" s="149"/>
      <c r="N64" s="19"/>
    </row>
    <row r="65" spans="12:22">
      <c r="M65" s="149"/>
      <c r="N65" s="19"/>
      <c r="V65" s="414"/>
    </row>
    <row r="66" spans="12:22">
      <c r="L66" s="149"/>
      <c r="N66" s="19"/>
    </row>
    <row r="67" spans="12:22">
      <c r="L67" s="149"/>
      <c r="N67" s="19"/>
      <c r="V67" s="414"/>
    </row>
    <row r="68" spans="12:22">
      <c r="L68" s="149"/>
      <c r="N68" s="19"/>
    </row>
    <row r="69" spans="12:22">
      <c r="M69" s="149"/>
      <c r="N69" s="19"/>
    </row>
  </sheetData>
  <mergeCells count="7">
    <mergeCell ref="R57:S57"/>
    <mergeCell ref="T3:U3"/>
    <mergeCell ref="T57:U57"/>
    <mergeCell ref="A1:T1"/>
    <mergeCell ref="B3:C3"/>
    <mergeCell ref="R3:S3"/>
    <mergeCell ref="B57:C57"/>
  </mergeCells>
  <printOptions horizontalCentered="1" verticalCentered="1"/>
  <pageMargins left="0" right="0" top="7.4999999999999997E-2" bottom="0.56000000000000005" header="0" footer="0.5600000000000000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X81"/>
  <sheetViews>
    <sheetView zoomScale="90" zoomScaleNormal="90" zoomScalePageLayoutView="90" workbookViewId="0">
      <selection sqref="A1:Q1"/>
    </sheetView>
  </sheetViews>
  <sheetFormatPr baseColWidth="10" defaultColWidth="11.42578125" defaultRowHeight="12.75"/>
  <cols>
    <col min="1" max="1" width="20.85546875" style="19" customWidth="1"/>
    <col min="2" max="2" width="11.7109375" style="19" hidden="1" customWidth="1"/>
    <col min="3" max="3" width="0.28515625" style="19" hidden="1" customWidth="1"/>
    <col min="4" max="4" width="10" style="19" customWidth="1"/>
    <col min="5" max="5" width="6.28515625" style="19" customWidth="1"/>
    <col min="6" max="6" width="11.7109375" style="19" customWidth="1"/>
    <col min="7" max="7" width="10" style="19" customWidth="1"/>
    <col min="8" max="8" width="6.42578125" style="19" customWidth="1"/>
    <col min="9" max="9" width="11.7109375" style="19" customWidth="1"/>
    <col min="10" max="10" width="10.42578125" style="19" customWidth="1"/>
    <col min="11" max="11" width="6.7109375" style="19" customWidth="1"/>
    <col min="12" max="12" width="11.7109375" style="19" customWidth="1"/>
    <col min="13" max="13" width="10" style="149" customWidth="1"/>
    <col min="14" max="14" width="6.42578125" style="19" customWidth="1"/>
    <col min="15" max="15" width="11.7109375" style="19" customWidth="1"/>
    <col min="16" max="16" width="9.85546875" style="19" customWidth="1"/>
    <col min="17" max="17" width="6.42578125" style="19" customWidth="1"/>
    <col min="18" max="18" width="11.42578125" style="19" customWidth="1"/>
    <col min="19" max="19" width="10" style="19" customWidth="1"/>
    <col min="20" max="20" width="6.42578125" style="19" customWidth="1"/>
    <col min="21" max="21" width="11.7109375" style="19" customWidth="1"/>
    <col min="22" max="252" width="11.42578125" style="19"/>
    <col min="253" max="253" width="18" style="19" customWidth="1"/>
    <col min="254" max="254" width="10" style="19" customWidth="1"/>
    <col min="255" max="255" width="6" style="19" customWidth="1"/>
    <col min="256" max="256" width="8.28515625" style="19" customWidth="1"/>
    <col min="257" max="257" width="6.140625" style="19" customWidth="1"/>
    <col min="258" max="258" width="11.28515625" style="19" customWidth="1"/>
    <col min="259" max="259" width="8" style="19" customWidth="1"/>
    <col min="260" max="260" width="5.42578125" style="19" customWidth="1"/>
    <col min="261" max="261" width="11" style="19" customWidth="1"/>
    <col min="262" max="262" width="8.28515625" style="19" customWidth="1"/>
    <col min="263" max="263" width="5.42578125" style="19" customWidth="1"/>
    <col min="264" max="264" width="10.42578125" style="19" customWidth="1"/>
    <col min="265" max="265" width="8.140625" style="19" customWidth="1"/>
    <col min="266" max="266" width="6.7109375" style="19" customWidth="1"/>
    <col min="267" max="267" width="11.140625" style="19" customWidth="1"/>
    <col min="268" max="268" width="9.28515625" style="19" customWidth="1"/>
    <col min="269" max="269" width="6.42578125" style="19" customWidth="1"/>
    <col min="270" max="270" width="12.140625" style="19" customWidth="1"/>
    <col min="271" max="508" width="11.42578125" style="19"/>
    <col min="509" max="509" width="18" style="19" customWidth="1"/>
    <col min="510" max="510" width="10" style="19" customWidth="1"/>
    <col min="511" max="511" width="6" style="19" customWidth="1"/>
    <col min="512" max="512" width="8.28515625" style="19" customWidth="1"/>
    <col min="513" max="513" width="6.140625" style="19" customWidth="1"/>
    <col min="514" max="514" width="11.28515625" style="19" customWidth="1"/>
    <col min="515" max="515" width="8" style="19" customWidth="1"/>
    <col min="516" max="516" width="5.42578125" style="19" customWidth="1"/>
    <col min="517" max="517" width="11" style="19" customWidth="1"/>
    <col min="518" max="518" width="8.28515625" style="19" customWidth="1"/>
    <col min="519" max="519" width="5.42578125" style="19" customWidth="1"/>
    <col min="520" max="520" width="10.42578125" style="19" customWidth="1"/>
    <col min="521" max="521" width="8.140625" style="19" customWidth="1"/>
    <col min="522" max="522" width="6.7109375" style="19" customWidth="1"/>
    <col min="523" max="523" width="11.140625" style="19" customWidth="1"/>
    <col min="524" max="524" width="9.28515625" style="19" customWidth="1"/>
    <col min="525" max="525" width="6.42578125" style="19" customWidth="1"/>
    <col min="526" max="526" width="12.140625" style="19" customWidth="1"/>
    <col min="527" max="764" width="11.42578125" style="19"/>
    <col min="765" max="765" width="18" style="19" customWidth="1"/>
    <col min="766" max="766" width="10" style="19" customWidth="1"/>
    <col min="767" max="767" width="6" style="19" customWidth="1"/>
    <col min="768" max="768" width="8.28515625" style="19" customWidth="1"/>
    <col min="769" max="769" width="6.140625" style="19" customWidth="1"/>
    <col min="770" max="770" width="11.28515625" style="19" customWidth="1"/>
    <col min="771" max="771" width="8" style="19" customWidth="1"/>
    <col min="772" max="772" width="5.42578125" style="19" customWidth="1"/>
    <col min="773" max="773" width="11" style="19" customWidth="1"/>
    <col min="774" max="774" width="8.28515625" style="19" customWidth="1"/>
    <col min="775" max="775" width="5.42578125" style="19" customWidth="1"/>
    <col min="776" max="776" width="10.42578125" style="19" customWidth="1"/>
    <col min="777" max="777" width="8.140625" style="19" customWidth="1"/>
    <col min="778" max="778" width="6.7109375" style="19" customWidth="1"/>
    <col min="779" max="779" width="11.140625" style="19" customWidth="1"/>
    <col min="780" max="780" width="9.28515625" style="19" customWidth="1"/>
    <col min="781" max="781" width="6.42578125" style="19" customWidth="1"/>
    <col min="782" max="782" width="12.140625" style="19" customWidth="1"/>
    <col min="783" max="1020" width="11.42578125" style="19"/>
    <col min="1021" max="1021" width="18" style="19" customWidth="1"/>
    <col min="1022" max="1022" width="10" style="19" customWidth="1"/>
    <col min="1023" max="1023" width="6" style="19" customWidth="1"/>
    <col min="1024" max="1024" width="8.28515625" style="19" customWidth="1"/>
    <col min="1025" max="1025" width="6.140625" style="19" customWidth="1"/>
    <col min="1026" max="1026" width="11.28515625" style="19" customWidth="1"/>
    <col min="1027" max="1027" width="8" style="19" customWidth="1"/>
    <col min="1028" max="1028" width="5.42578125" style="19" customWidth="1"/>
    <col min="1029" max="1029" width="11" style="19" customWidth="1"/>
    <col min="1030" max="1030" width="8.28515625" style="19" customWidth="1"/>
    <col min="1031" max="1031" width="5.42578125" style="19" customWidth="1"/>
    <col min="1032" max="1032" width="10.42578125" style="19" customWidth="1"/>
    <col min="1033" max="1033" width="8.140625" style="19" customWidth="1"/>
    <col min="1034" max="1034" width="6.7109375" style="19" customWidth="1"/>
    <col min="1035" max="1035" width="11.140625" style="19" customWidth="1"/>
    <col min="1036" max="1036" width="9.28515625" style="19" customWidth="1"/>
    <col min="1037" max="1037" width="6.42578125" style="19" customWidth="1"/>
    <col min="1038" max="1038" width="12.140625" style="19" customWidth="1"/>
    <col min="1039" max="1276" width="11.42578125" style="19"/>
    <col min="1277" max="1277" width="18" style="19" customWidth="1"/>
    <col min="1278" max="1278" width="10" style="19" customWidth="1"/>
    <col min="1279" max="1279" width="6" style="19" customWidth="1"/>
    <col min="1280" max="1280" width="8.28515625" style="19" customWidth="1"/>
    <col min="1281" max="1281" width="6.140625" style="19" customWidth="1"/>
    <col min="1282" max="1282" width="11.28515625" style="19" customWidth="1"/>
    <col min="1283" max="1283" width="8" style="19" customWidth="1"/>
    <col min="1284" max="1284" width="5.42578125" style="19" customWidth="1"/>
    <col min="1285" max="1285" width="11" style="19" customWidth="1"/>
    <col min="1286" max="1286" width="8.28515625" style="19" customWidth="1"/>
    <col min="1287" max="1287" width="5.42578125" style="19" customWidth="1"/>
    <col min="1288" max="1288" width="10.42578125" style="19" customWidth="1"/>
    <col min="1289" max="1289" width="8.140625" style="19" customWidth="1"/>
    <col min="1290" max="1290" width="6.7109375" style="19" customWidth="1"/>
    <col min="1291" max="1291" width="11.140625" style="19" customWidth="1"/>
    <col min="1292" max="1292" width="9.28515625" style="19" customWidth="1"/>
    <col min="1293" max="1293" width="6.42578125" style="19" customWidth="1"/>
    <col min="1294" max="1294" width="12.140625" style="19" customWidth="1"/>
    <col min="1295" max="1532" width="11.42578125" style="19"/>
    <col min="1533" max="1533" width="18" style="19" customWidth="1"/>
    <col min="1534" max="1534" width="10" style="19" customWidth="1"/>
    <col min="1535" max="1535" width="6" style="19" customWidth="1"/>
    <col min="1536" max="1536" width="8.28515625" style="19" customWidth="1"/>
    <col min="1537" max="1537" width="6.140625" style="19" customWidth="1"/>
    <col min="1538" max="1538" width="11.28515625" style="19" customWidth="1"/>
    <col min="1539" max="1539" width="8" style="19" customWidth="1"/>
    <col min="1540" max="1540" width="5.42578125" style="19" customWidth="1"/>
    <col min="1541" max="1541" width="11" style="19" customWidth="1"/>
    <col min="1542" max="1542" width="8.28515625" style="19" customWidth="1"/>
    <col min="1543" max="1543" width="5.42578125" style="19" customWidth="1"/>
    <col min="1544" max="1544" width="10.42578125" style="19" customWidth="1"/>
    <col min="1545" max="1545" width="8.140625" style="19" customWidth="1"/>
    <col min="1546" max="1546" width="6.7109375" style="19" customWidth="1"/>
    <col min="1547" max="1547" width="11.140625" style="19" customWidth="1"/>
    <col min="1548" max="1548" width="9.28515625" style="19" customWidth="1"/>
    <col min="1549" max="1549" width="6.42578125" style="19" customWidth="1"/>
    <col min="1550" max="1550" width="12.140625" style="19" customWidth="1"/>
    <col min="1551" max="1788" width="11.42578125" style="19"/>
    <col min="1789" max="1789" width="18" style="19" customWidth="1"/>
    <col min="1790" max="1790" width="10" style="19" customWidth="1"/>
    <col min="1791" max="1791" width="6" style="19" customWidth="1"/>
    <col min="1792" max="1792" width="8.28515625" style="19" customWidth="1"/>
    <col min="1793" max="1793" width="6.140625" style="19" customWidth="1"/>
    <col min="1794" max="1794" width="11.28515625" style="19" customWidth="1"/>
    <col min="1795" max="1795" width="8" style="19" customWidth="1"/>
    <col min="1796" max="1796" width="5.42578125" style="19" customWidth="1"/>
    <col min="1797" max="1797" width="11" style="19" customWidth="1"/>
    <col min="1798" max="1798" width="8.28515625" style="19" customWidth="1"/>
    <col min="1799" max="1799" width="5.42578125" style="19" customWidth="1"/>
    <col min="1800" max="1800" width="10.42578125" style="19" customWidth="1"/>
    <col min="1801" max="1801" width="8.140625" style="19" customWidth="1"/>
    <col min="1802" max="1802" width="6.7109375" style="19" customWidth="1"/>
    <col min="1803" max="1803" width="11.140625" style="19" customWidth="1"/>
    <col min="1804" max="1804" width="9.28515625" style="19" customWidth="1"/>
    <col min="1805" max="1805" width="6.42578125" style="19" customWidth="1"/>
    <col min="1806" max="1806" width="12.140625" style="19" customWidth="1"/>
    <col min="1807" max="2044" width="11.42578125" style="19"/>
    <col min="2045" max="2045" width="18" style="19" customWidth="1"/>
    <col min="2046" max="2046" width="10" style="19" customWidth="1"/>
    <col min="2047" max="2047" width="6" style="19" customWidth="1"/>
    <col min="2048" max="2048" width="8.28515625" style="19" customWidth="1"/>
    <col min="2049" max="2049" width="6.140625" style="19" customWidth="1"/>
    <col min="2050" max="2050" width="11.28515625" style="19" customWidth="1"/>
    <col min="2051" max="2051" width="8" style="19" customWidth="1"/>
    <col min="2052" max="2052" width="5.42578125" style="19" customWidth="1"/>
    <col min="2053" max="2053" width="11" style="19" customWidth="1"/>
    <col min="2054" max="2054" width="8.28515625" style="19" customWidth="1"/>
    <col min="2055" max="2055" width="5.42578125" style="19" customWidth="1"/>
    <col min="2056" max="2056" width="10.42578125" style="19" customWidth="1"/>
    <col min="2057" max="2057" width="8.140625" style="19" customWidth="1"/>
    <col min="2058" max="2058" width="6.7109375" style="19" customWidth="1"/>
    <col min="2059" max="2059" width="11.140625" style="19" customWidth="1"/>
    <col min="2060" max="2060" width="9.28515625" style="19" customWidth="1"/>
    <col min="2061" max="2061" width="6.42578125" style="19" customWidth="1"/>
    <col min="2062" max="2062" width="12.140625" style="19" customWidth="1"/>
    <col min="2063" max="2300" width="11.42578125" style="19"/>
    <col min="2301" max="2301" width="18" style="19" customWidth="1"/>
    <col min="2302" max="2302" width="10" style="19" customWidth="1"/>
    <col min="2303" max="2303" width="6" style="19" customWidth="1"/>
    <col min="2304" max="2304" width="8.28515625" style="19" customWidth="1"/>
    <col min="2305" max="2305" width="6.140625" style="19" customWidth="1"/>
    <col min="2306" max="2306" width="11.28515625" style="19" customWidth="1"/>
    <col min="2307" max="2307" width="8" style="19" customWidth="1"/>
    <col min="2308" max="2308" width="5.42578125" style="19" customWidth="1"/>
    <col min="2309" max="2309" width="11" style="19" customWidth="1"/>
    <col min="2310" max="2310" width="8.28515625" style="19" customWidth="1"/>
    <col min="2311" max="2311" width="5.42578125" style="19" customWidth="1"/>
    <col min="2312" max="2312" width="10.42578125" style="19" customWidth="1"/>
    <col min="2313" max="2313" width="8.140625" style="19" customWidth="1"/>
    <col min="2314" max="2314" width="6.7109375" style="19" customWidth="1"/>
    <col min="2315" max="2315" width="11.140625" style="19" customWidth="1"/>
    <col min="2316" max="2316" width="9.28515625" style="19" customWidth="1"/>
    <col min="2317" max="2317" width="6.42578125" style="19" customWidth="1"/>
    <col min="2318" max="2318" width="12.140625" style="19" customWidth="1"/>
    <col min="2319" max="2556" width="11.42578125" style="19"/>
    <col min="2557" max="2557" width="18" style="19" customWidth="1"/>
    <col min="2558" max="2558" width="10" style="19" customWidth="1"/>
    <col min="2559" max="2559" width="6" style="19" customWidth="1"/>
    <col min="2560" max="2560" width="8.28515625" style="19" customWidth="1"/>
    <col min="2561" max="2561" width="6.140625" style="19" customWidth="1"/>
    <col min="2562" max="2562" width="11.28515625" style="19" customWidth="1"/>
    <col min="2563" max="2563" width="8" style="19" customWidth="1"/>
    <col min="2564" max="2564" width="5.42578125" style="19" customWidth="1"/>
    <col min="2565" max="2565" width="11" style="19" customWidth="1"/>
    <col min="2566" max="2566" width="8.28515625" style="19" customWidth="1"/>
    <col min="2567" max="2567" width="5.42578125" style="19" customWidth="1"/>
    <col min="2568" max="2568" width="10.42578125" style="19" customWidth="1"/>
    <col min="2569" max="2569" width="8.140625" style="19" customWidth="1"/>
    <col min="2570" max="2570" width="6.7109375" style="19" customWidth="1"/>
    <col min="2571" max="2571" width="11.140625" style="19" customWidth="1"/>
    <col min="2572" max="2572" width="9.28515625" style="19" customWidth="1"/>
    <col min="2573" max="2573" width="6.42578125" style="19" customWidth="1"/>
    <col min="2574" max="2574" width="12.140625" style="19" customWidth="1"/>
    <col min="2575" max="2812" width="11.42578125" style="19"/>
    <col min="2813" max="2813" width="18" style="19" customWidth="1"/>
    <col min="2814" max="2814" width="10" style="19" customWidth="1"/>
    <col min="2815" max="2815" width="6" style="19" customWidth="1"/>
    <col min="2816" max="2816" width="8.28515625" style="19" customWidth="1"/>
    <col min="2817" max="2817" width="6.140625" style="19" customWidth="1"/>
    <col min="2818" max="2818" width="11.28515625" style="19" customWidth="1"/>
    <col min="2819" max="2819" width="8" style="19" customWidth="1"/>
    <col min="2820" max="2820" width="5.42578125" style="19" customWidth="1"/>
    <col min="2821" max="2821" width="11" style="19" customWidth="1"/>
    <col min="2822" max="2822" width="8.28515625" style="19" customWidth="1"/>
    <col min="2823" max="2823" width="5.42578125" style="19" customWidth="1"/>
    <col min="2824" max="2824" width="10.42578125" style="19" customWidth="1"/>
    <col min="2825" max="2825" width="8.140625" style="19" customWidth="1"/>
    <col min="2826" max="2826" width="6.7109375" style="19" customWidth="1"/>
    <col min="2827" max="2827" width="11.140625" style="19" customWidth="1"/>
    <col min="2828" max="2828" width="9.28515625" style="19" customWidth="1"/>
    <col min="2829" max="2829" width="6.42578125" style="19" customWidth="1"/>
    <col min="2830" max="2830" width="12.140625" style="19" customWidth="1"/>
    <col min="2831" max="3068" width="11.42578125" style="19"/>
    <col min="3069" max="3069" width="18" style="19" customWidth="1"/>
    <col min="3070" max="3070" width="10" style="19" customWidth="1"/>
    <col min="3071" max="3071" width="6" style="19" customWidth="1"/>
    <col min="3072" max="3072" width="8.28515625" style="19" customWidth="1"/>
    <col min="3073" max="3073" width="6.140625" style="19" customWidth="1"/>
    <col min="3074" max="3074" width="11.28515625" style="19" customWidth="1"/>
    <col min="3075" max="3075" width="8" style="19" customWidth="1"/>
    <col min="3076" max="3076" width="5.42578125" style="19" customWidth="1"/>
    <col min="3077" max="3077" width="11" style="19" customWidth="1"/>
    <col min="3078" max="3078" width="8.28515625" style="19" customWidth="1"/>
    <col min="3079" max="3079" width="5.42578125" style="19" customWidth="1"/>
    <col min="3080" max="3080" width="10.42578125" style="19" customWidth="1"/>
    <col min="3081" max="3081" width="8.140625" style="19" customWidth="1"/>
    <col min="3082" max="3082" width="6.7109375" style="19" customWidth="1"/>
    <col min="3083" max="3083" width="11.140625" style="19" customWidth="1"/>
    <col min="3084" max="3084" width="9.28515625" style="19" customWidth="1"/>
    <col min="3085" max="3085" width="6.42578125" style="19" customWidth="1"/>
    <col min="3086" max="3086" width="12.140625" style="19" customWidth="1"/>
    <col min="3087" max="3324" width="11.42578125" style="19"/>
    <col min="3325" max="3325" width="18" style="19" customWidth="1"/>
    <col min="3326" max="3326" width="10" style="19" customWidth="1"/>
    <col min="3327" max="3327" width="6" style="19" customWidth="1"/>
    <col min="3328" max="3328" width="8.28515625" style="19" customWidth="1"/>
    <col min="3329" max="3329" width="6.140625" style="19" customWidth="1"/>
    <col min="3330" max="3330" width="11.28515625" style="19" customWidth="1"/>
    <col min="3331" max="3331" width="8" style="19" customWidth="1"/>
    <col min="3332" max="3332" width="5.42578125" style="19" customWidth="1"/>
    <col min="3333" max="3333" width="11" style="19" customWidth="1"/>
    <col min="3334" max="3334" width="8.28515625" style="19" customWidth="1"/>
    <col min="3335" max="3335" width="5.42578125" style="19" customWidth="1"/>
    <col min="3336" max="3336" width="10.42578125" style="19" customWidth="1"/>
    <col min="3337" max="3337" width="8.140625" style="19" customWidth="1"/>
    <col min="3338" max="3338" width="6.7109375" style="19" customWidth="1"/>
    <col min="3339" max="3339" width="11.140625" style="19" customWidth="1"/>
    <col min="3340" max="3340" width="9.28515625" style="19" customWidth="1"/>
    <col min="3341" max="3341" width="6.42578125" style="19" customWidth="1"/>
    <col min="3342" max="3342" width="12.140625" style="19" customWidth="1"/>
    <col min="3343" max="3580" width="11.42578125" style="19"/>
    <col min="3581" max="3581" width="18" style="19" customWidth="1"/>
    <col min="3582" max="3582" width="10" style="19" customWidth="1"/>
    <col min="3583" max="3583" width="6" style="19" customWidth="1"/>
    <col min="3584" max="3584" width="8.28515625" style="19" customWidth="1"/>
    <col min="3585" max="3585" width="6.140625" style="19" customWidth="1"/>
    <col min="3586" max="3586" width="11.28515625" style="19" customWidth="1"/>
    <col min="3587" max="3587" width="8" style="19" customWidth="1"/>
    <col min="3588" max="3588" width="5.42578125" style="19" customWidth="1"/>
    <col min="3589" max="3589" width="11" style="19" customWidth="1"/>
    <col min="3590" max="3590" width="8.28515625" style="19" customWidth="1"/>
    <col min="3591" max="3591" width="5.42578125" style="19" customWidth="1"/>
    <col min="3592" max="3592" width="10.42578125" style="19" customWidth="1"/>
    <col min="3593" max="3593" width="8.140625" style="19" customWidth="1"/>
    <col min="3594" max="3594" width="6.7109375" style="19" customWidth="1"/>
    <col min="3595" max="3595" width="11.140625" style="19" customWidth="1"/>
    <col min="3596" max="3596" width="9.28515625" style="19" customWidth="1"/>
    <col min="3597" max="3597" width="6.42578125" style="19" customWidth="1"/>
    <col min="3598" max="3598" width="12.140625" style="19" customWidth="1"/>
    <col min="3599" max="3836" width="11.42578125" style="19"/>
    <col min="3837" max="3837" width="18" style="19" customWidth="1"/>
    <col min="3838" max="3838" width="10" style="19" customWidth="1"/>
    <col min="3839" max="3839" width="6" style="19" customWidth="1"/>
    <col min="3840" max="3840" width="8.28515625" style="19" customWidth="1"/>
    <col min="3841" max="3841" width="6.140625" style="19" customWidth="1"/>
    <col min="3842" max="3842" width="11.28515625" style="19" customWidth="1"/>
    <col min="3843" max="3843" width="8" style="19" customWidth="1"/>
    <col min="3844" max="3844" width="5.42578125" style="19" customWidth="1"/>
    <col min="3845" max="3845" width="11" style="19" customWidth="1"/>
    <col min="3846" max="3846" width="8.28515625" style="19" customWidth="1"/>
    <col min="3847" max="3847" width="5.42578125" style="19" customWidth="1"/>
    <col min="3848" max="3848" width="10.42578125" style="19" customWidth="1"/>
    <col min="3849" max="3849" width="8.140625" style="19" customWidth="1"/>
    <col min="3850" max="3850" width="6.7109375" style="19" customWidth="1"/>
    <col min="3851" max="3851" width="11.140625" style="19" customWidth="1"/>
    <col min="3852" max="3852" width="9.28515625" style="19" customWidth="1"/>
    <col min="3853" max="3853" width="6.42578125" style="19" customWidth="1"/>
    <col min="3854" max="3854" width="12.140625" style="19" customWidth="1"/>
    <col min="3855" max="4092" width="11.42578125" style="19"/>
    <col min="4093" max="4093" width="18" style="19" customWidth="1"/>
    <col min="4094" max="4094" width="10" style="19" customWidth="1"/>
    <col min="4095" max="4095" width="6" style="19" customWidth="1"/>
    <col min="4096" max="4096" width="8.28515625" style="19" customWidth="1"/>
    <col min="4097" max="4097" width="6.140625" style="19" customWidth="1"/>
    <col min="4098" max="4098" width="11.28515625" style="19" customWidth="1"/>
    <col min="4099" max="4099" width="8" style="19" customWidth="1"/>
    <col min="4100" max="4100" width="5.42578125" style="19" customWidth="1"/>
    <col min="4101" max="4101" width="11" style="19" customWidth="1"/>
    <col min="4102" max="4102" width="8.28515625" style="19" customWidth="1"/>
    <col min="4103" max="4103" width="5.42578125" style="19" customWidth="1"/>
    <col min="4104" max="4104" width="10.42578125" style="19" customWidth="1"/>
    <col min="4105" max="4105" width="8.140625" style="19" customWidth="1"/>
    <col min="4106" max="4106" width="6.7109375" style="19" customWidth="1"/>
    <col min="4107" max="4107" width="11.140625" style="19" customWidth="1"/>
    <col min="4108" max="4108" width="9.28515625" style="19" customWidth="1"/>
    <col min="4109" max="4109" width="6.42578125" style="19" customWidth="1"/>
    <col min="4110" max="4110" width="12.140625" style="19" customWidth="1"/>
    <col min="4111" max="4348" width="11.42578125" style="19"/>
    <col min="4349" max="4349" width="18" style="19" customWidth="1"/>
    <col min="4350" max="4350" width="10" style="19" customWidth="1"/>
    <col min="4351" max="4351" width="6" style="19" customWidth="1"/>
    <col min="4352" max="4352" width="8.28515625" style="19" customWidth="1"/>
    <col min="4353" max="4353" width="6.140625" style="19" customWidth="1"/>
    <col min="4354" max="4354" width="11.28515625" style="19" customWidth="1"/>
    <col min="4355" max="4355" width="8" style="19" customWidth="1"/>
    <col min="4356" max="4356" width="5.42578125" style="19" customWidth="1"/>
    <col min="4357" max="4357" width="11" style="19" customWidth="1"/>
    <col min="4358" max="4358" width="8.28515625" style="19" customWidth="1"/>
    <col min="4359" max="4359" width="5.42578125" style="19" customWidth="1"/>
    <col min="4360" max="4360" width="10.42578125" style="19" customWidth="1"/>
    <col min="4361" max="4361" width="8.140625" style="19" customWidth="1"/>
    <col min="4362" max="4362" width="6.7109375" style="19" customWidth="1"/>
    <col min="4363" max="4363" width="11.140625" style="19" customWidth="1"/>
    <col min="4364" max="4364" width="9.28515625" style="19" customWidth="1"/>
    <col min="4365" max="4365" width="6.42578125" style="19" customWidth="1"/>
    <col min="4366" max="4366" width="12.140625" style="19" customWidth="1"/>
    <col min="4367" max="4604" width="11.42578125" style="19"/>
    <col min="4605" max="4605" width="18" style="19" customWidth="1"/>
    <col min="4606" max="4606" width="10" style="19" customWidth="1"/>
    <col min="4607" max="4607" width="6" style="19" customWidth="1"/>
    <col min="4608" max="4608" width="8.28515625" style="19" customWidth="1"/>
    <col min="4609" max="4609" width="6.140625" style="19" customWidth="1"/>
    <col min="4610" max="4610" width="11.28515625" style="19" customWidth="1"/>
    <col min="4611" max="4611" width="8" style="19" customWidth="1"/>
    <col min="4612" max="4612" width="5.42578125" style="19" customWidth="1"/>
    <col min="4613" max="4613" width="11" style="19" customWidth="1"/>
    <col min="4614" max="4614" width="8.28515625" style="19" customWidth="1"/>
    <col min="4615" max="4615" width="5.42578125" style="19" customWidth="1"/>
    <col min="4616" max="4616" width="10.42578125" style="19" customWidth="1"/>
    <col min="4617" max="4617" width="8.140625" style="19" customWidth="1"/>
    <col min="4618" max="4618" width="6.7109375" style="19" customWidth="1"/>
    <col min="4619" max="4619" width="11.140625" style="19" customWidth="1"/>
    <col min="4620" max="4620" width="9.28515625" style="19" customWidth="1"/>
    <col min="4621" max="4621" width="6.42578125" style="19" customWidth="1"/>
    <col min="4622" max="4622" width="12.140625" style="19" customWidth="1"/>
    <col min="4623" max="4860" width="11.42578125" style="19"/>
    <col min="4861" max="4861" width="18" style="19" customWidth="1"/>
    <col min="4862" max="4862" width="10" style="19" customWidth="1"/>
    <col min="4863" max="4863" width="6" style="19" customWidth="1"/>
    <col min="4864" max="4864" width="8.28515625" style="19" customWidth="1"/>
    <col min="4865" max="4865" width="6.140625" style="19" customWidth="1"/>
    <col min="4866" max="4866" width="11.28515625" style="19" customWidth="1"/>
    <col min="4867" max="4867" width="8" style="19" customWidth="1"/>
    <col min="4868" max="4868" width="5.42578125" style="19" customWidth="1"/>
    <col min="4869" max="4869" width="11" style="19" customWidth="1"/>
    <col min="4870" max="4870" width="8.28515625" style="19" customWidth="1"/>
    <col min="4871" max="4871" width="5.42578125" style="19" customWidth="1"/>
    <col min="4872" max="4872" width="10.42578125" style="19" customWidth="1"/>
    <col min="4873" max="4873" width="8.140625" style="19" customWidth="1"/>
    <col min="4874" max="4874" width="6.7109375" style="19" customWidth="1"/>
    <col min="4875" max="4875" width="11.140625" style="19" customWidth="1"/>
    <col min="4876" max="4876" width="9.28515625" style="19" customWidth="1"/>
    <col min="4877" max="4877" width="6.42578125" style="19" customWidth="1"/>
    <col min="4878" max="4878" width="12.140625" style="19" customWidth="1"/>
    <col min="4879" max="5116" width="11.42578125" style="19"/>
    <col min="5117" max="5117" width="18" style="19" customWidth="1"/>
    <col min="5118" max="5118" width="10" style="19" customWidth="1"/>
    <col min="5119" max="5119" width="6" style="19" customWidth="1"/>
    <col min="5120" max="5120" width="8.28515625" style="19" customWidth="1"/>
    <col min="5121" max="5121" width="6.140625" style="19" customWidth="1"/>
    <col min="5122" max="5122" width="11.28515625" style="19" customWidth="1"/>
    <col min="5123" max="5123" width="8" style="19" customWidth="1"/>
    <col min="5124" max="5124" width="5.42578125" style="19" customWidth="1"/>
    <col min="5125" max="5125" width="11" style="19" customWidth="1"/>
    <col min="5126" max="5126" width="8.28515625" style="19" customWidth="1"/>
    <col min="5127" max="5127" width="5.42578125" style="19" customWidth="1"/>
    <col min="5128" max="5128" width="10.42578125" style="19" customWidth="1"/>
    <col min="5129" max="5129" width="8.140625" style="19" customWidth="1"/>
    <col min="5130" max="5130" width="6.7109375" style="19" customWidth="1"/>
    <col min="5131" max="5131" width="11.140625" style="19" customWidth="1"/>
    <col min="5132" max="5132" width="9.28515625" style="19" customWidth="1"/>
    <col min="5133" max="5133" width="6.42578125" style="19" customWidth="1"/>
    <col min="5134" max="5134" width="12.140625" style="19" customWidth="1"/>
    <col min="5135" max="5372" width="11.42578125" style="19"/>
    <col min="5373" max="5373" width="18" style="19" customWidth="1"/>
    <col min="5374" max="5374" width="10" style="19" customWidth="1"/>
    <col min="5375" max="5375" width="6" style="19" customWidth="1"/>
    <col min="5376" max="5376" width="8.28515625" style="19" customWidth="1"/>
    <col min="5377" max="5377" width="6.140625" style="19" customWidth="1"/>
    <col min="5378" max="5378" width="11.28515625" style="19" customWidth="1"/>
    <col min="5379" max="5379" width="8" style="19" customWidth="1"/>
    <col min="5380" max="5380" width="5.42578125" style="19" customWidth="1"/>
    <col min="5381" max="5381" width="11" style="19" customWidth="1"/>
    <col min="5382" max="5382" width="8.28515625" style="19" customWidth="1"/>
    <col min="5383" max="5383" width="5.42578125" style="19" customWidth="1"/>
    <col min="5384" max="5384" width="10.42578125" style="19" customWidth="1"/>
    <col min="5385" max="5385" width="8.140625" style="19" customWidth="1"/>
    <col min="5386" max="5386" width="6.7109375" style="19" customWidth="1"/>
    <col min="5387" max="5387" width="11.140625" style="19" customWidth="1"/>
    <col min="5388" max="5388" width="9.28515625" style="19" customWidth="1"/>
    <col min="5389" max="5389" width="6.42578125" style="19" customWidth="1"/>
    <col min="5390" max="5390" width="12.140625" style="19" customWidth="1"/>
    <col min="5391" max="5628" width="11.42578125" style="19"/>
    <col min="5629" max="5629" width="18" style="19" customWidth="1"/>
    <col min="5630" max="5630" width="10" style="19" customWidth="1"/>
    <col min="5631" max="5631" width="6" style="19" customWidth="1"/>
    <col min="5632" max="5632" width="8.28515625" style="19" customWidth="1"/>
    <col min="5633" max="5633" width="6.140625" style="19" customWidth="1"/>
    <col min="5634" max="5634" width="11.28515625" style="19" customWidth="1"/>
    <col min="5635" max="5635" width="8" style="19" customWidth="1"/>
    <col min="5636" max="5636" width="5.42578125" style="19" customWidth="1"/>
    <col min="5637" max="5637" width="11" style="19" customWidth="1"/>
    <col min="5638" max="5638" width="8.28515625" style="19" customWidth="1"/>
    <col min="5639" max="5639" width="5.42578125" style="19" customWidth="1"/>
    <col min="5640" max="5640" width="10.42578125" style="19" customWidth="1"/>
    <col min="5641" max="5641" width="8.140625" style="19" customWidth="1"/>
    <col min="5642" max="5642" width="6.7109375" style="19" customWidth="1"/>
    <col min="5643" max="5643" width="11.140625" style="19" customWidth="1"/>
    <col min="5644" max="5644" width="9.28515625" style="19" customWidth="1"/>
    <col min="5645" max="5645" width="6.42578125" style="19" customWidth="1"/>
    <col min="5646" max="5646" width="12.140625" style="19" customWidth="1"/>
    <col min="5647" max="5884" width="11.42578125" style="19"/>
    <col min="5885" max="5885" width="18" style="19" customWidth="1"/>
    <col min="5886" max="5886" width="10" style="19" customWidth="1"/>
    <col min="5887" max="5887" width="6" style="19" customWidth="1"/>
    <col min="5888" max="5888" width="8.28515625" style="19" customWidth="1"/>
    <col min="5889" max="5889" width="6.140625" style="19" customWidth="1"/>
    <col min="5890" max="5890" width="11.28515625" style="19" customWidth="1"/>
    <col min="5891" max="5891" width="8" style="19" customWidth="1"/>
    <col min="5892" max="5892" width="5.42578125" style="19" customWidth="1"/>
    <col min="5893" max="5893" width="11" style="19" customWidth="1"/>
    <col min="5894" max="5894" width="8.28515625" style="19" customWidth="1"/>
    <col min="5895" max="5895" width="5.42578125" style="19" customWidth="1"/>
    <col min="5896" max="5896" width="10.42578125" style="19" customWidth="1"/>
    <col min="5897" max="5897" width="8.140625" style="19" customWidth="1"/>
    <col min="5898" max="5898" width="6.7109375" style="19" customWidth="1"/>
    <col min="5899" max="5899" width="11.140625" style="19" customWidth="1"/>
    <col min="5900" max="5900" width="9.28515625" style="19" customWidth="1"/>
    <col min="5901" max="5901" width="6.42578125" style="19" customWidth="1"/>
    <col min="5902" max="5902" width="12.140625" style="19" customWidth="1"/>
    <col min="5903" max="6140" width="11.42578125" style="19"/>
    <col min="6141" max="6141" width="18" style="19" customWidth="1"/>
    <col min="6142" max="6142" width="10" style="19" customWidth="1"/>
    <col min="6143" max="6143" width="6" style="19" customWidth="1"/>
    <col min="6144" max="6144" width="8.28515625" style="19" customWidth="1"/>
    <col min="6145" max="6145" width="6.140625" style="19" customWidth="1"/>
    <col min="6146" max="6146" width="11.28515625" style="19" customWidth="1"/>
    <col min="6147" max="6147" width="8" style="19" customWidth="1"/>
    <col min="6148" max="6148" width="5.42578125" style="19" customWidth="1"/>
    <col min="6149" max="6149" width="11" style="19" customWidth="1"/>
    <col min="6150" max="6150" width="8.28515625" style="19" customWidth="1"/>
    <col min="6151" max="6151" width="5.42578125" style="19" customWidth="1"/>
    <col min="6152" max="6152" width="10.42578125" style="19" customWidth="1"/>
    <col min="6153" max="6153" width="8.140625" style="19" customWidth="1"/>
    <col min="6154" max="6154" width="6.7109375" style="19" customWidth="1"/>
    <col min="6155" max="6155" width="11.140625" style="19" customWidth="1"/>
    <col min="6156" max="6156" width="9.28515625" style="19" customWidth="1"/>
    <col min="6157" max="6157" width="6.42578125" style="19" customWidth="1"/>
    <col min="6158" max="6158" width="12.140625" style="19" customWidth="1"/>
    <col min="6159" max="6396" width="11.42578125" style="19"/>
    <col min="6397" max="6397" width="18" style="19" customWidth="1"/>
    <col min="6398" max="6398" width="10" style="19" customWidth="1"/>
    <col min="6399" max="6399" width="6" style="19" customWidth="1"/>
    <col min="6400" max="6400" width="8.28515625" style="19" customWidth="1"/>
    <col min="6401" max="6401" width="6.140625" style="19" customWidth="1"/>
    <col min="6402" max="6402" width="11.28515625" style="19" customWidth="1"/>
    <col min="6403" max="6403" width="8" style="19" customWidth="1"/>
    <col min="6404" max="6404" width="5.42578125" style="19" customWidth="1"/>
    <col min="6405" max="6405" width="11" style="19" customWidth="1"/>
    <col min="6406" max="6406" width="8.28515625" style="19" customWidth="1"/>
    <col min="6407" max="6407" width="5.42578125" style="19" customWidth="1"/>
    <col min="6408" max="6408" width="10.42578125" style="19" customWidth="1"/>
    <col min="6409" max="6409" width="8.140625" style="19" customWidth="1"/>
    <col min="6410" max="6410" width="6.7109375" style="19" customWidth="1"/>
    <col min="6411" max="6411" width="11.140625" style="19" customWidth="1"/>
    <col min="6412" max="6412" width="9.28515625" style="19" customWidth="1"/>
    <col min="6413" max="6413" width="6.42578125" style="19" customWidth="1"/>
    <col min="6414" max="6414" width="12.140625" style="19" customWidth="1"/>
    <col min="6415" max="6652" width="11.42578125" style="19"/>
    <col min="6653" max="6653" width="18" style="19" customWidth="1"/>
    <col min="6654" max="6654" width="10" style="19" customWidth="1"/>
    <col min="6655" max="6655" width="6" style="19" customWidth="1"/>
    <col min="6656" max="6656" width="8.28515625" style="19" customWidth="1"/>
    <col min="6657" max="6657" width="6.140625" style="19" customWidth="1"/>
    <col min="6658" max="6658" width="11.28515625" style="19" customWidth="1"/>
    <col min="6659" max="6659" width="8" style="19" customWidth="1"/>
    <col min="6660" max="6660" width="5.42578125" style="19" customWidth="1"/>
    <col min="6661" max="6661" width="11" style="19" customWidth="1"/>
    <col min="6662" max="6662" width="8.28515625" style="19" customWidth="1"/>
    <col min="6663" max="6663" width="5.42578125" style="19" customWidth="1"/>
    <col min="6664" max="6664" width="10.42578125" style="19" customWidth="1"/>
    <col min="6665" max="6665" width="8.140625" style="19" customWidth="1"/>
    <col min="6666" max="6666" width="6.7109375" style="19" customWidth="1"/>
    <col min="6667" max="6667" width="11.140625" style="19" customWidth="1"/>
    <col min="6668" max="6668" width="9.28515625" style="19" customWidth="1"/>
    <col min="6669" max="6669" width="6.42578125" style="19" customWidth="1"/>
    <col min="6670" max="6670" width="12.140625" style="19" customWidth="1"/>
    <col min="6671" max="6908" width="11.42578125" style="19"/>
    <col min="6909" max="6909" width="18" style="19" customWidth="1"/>
    <col min="6910" max="6910" width="10" style="19" customWidth="1"/>
    <col min="6911" max="6911" width="6" style="19" customWidth="1"/>
    <col min="6912" max="6912" width="8.28515625" style="19" customWidth="1"/>
    <col min="6913" max="6913" width="6.140625" style="19" customWidth="1"/>
    <col min="6914" max="6914" width="11.28515625" style="19" customWidth="1"/>
    <col min="6915" max="6915" width="8" style="19" customWidth="1"/>
    <col min="6916" max="6916" width="5.42578125" style="19" customWidth="1"/>
    <col min="6917" max="6917" width="11" style="19" customWidth="1"/>
    <col min="6918" max="6918" width="8.28515625" style="19" customWidth="1"/>
    <col min="6919" max="6919" width="5.42578125" style="19" customWidth="1"/>
    <col min="6920" max="6920" width="10.42578125" style="19" customWidth="1"/>
    <col min="6921" max="6921" width="8.140625" style="19" customWidth="1"/>
    <col min="6922" max="6922" width="6.7109375" style="19" customWidth="1"/>
    <col min="6923" max="6923" width="11.140625" style="19" customWidth="1"/>
    <col min="6924" max="6924" width="9.28515625" style="19" customWidth="1"/>
    <col min="6925" max="6925" width="6.42578125" style="19" customWidth="1"/>
    <col min="6926" max="6926" width="12.140625" style="19" customWidth="1"/>
    <col min="6927" max="7164" width="11.42578125" style="19"/>
    <col min="7165" max="7165" width="18" style="19" customWidth="1"/>
    <col min="7166" max="7166" width="10" style="19" customWidth="1"/>
    <col min="7167" max="7167" width="6" style="19" customWidth="1"/>
    <col min="7168" max="7168" width="8.28515625" style="19" customWidth="1"/>
    <col min="7169" max="7169" width="6.140625" style="19" customWidth="1"/>
    <col min="7170" max="7170" width="11.28515625" style="19" customWidth="1"/>
    <col min="7171" max="7171" width="8" style="19" customWidth="1"/>
    <col min="7172" max="7172" width="5.42578125" style="19" customWidth="1"/>
    <col min="7173" max="7173" width="11" style="19" customWidth="1"/>
    <col min="7174" max="7174" width="8.28515625" style="19" customWidth="1"/>
    <col min="7175" max="7175" width="5.42578125" style="19" customWidth="1"/>
    <col min="7176" max="7176" width="10.42578125" style="19" customWidth="1"/>
    <col min="7177" max="7177" width="8.140625" style="19" customWidth="1"/>
    <col min="7178" max="7178" width="6.7109375" style="19" customWidth="1"/>
    <col min="7179" max="7179" width="11.140625" style="19" customWidth="1"/>
    <col min="7180" max="7180" width="9.28515625" style="19" customWidth="1"/>
    <col min="7181" max="7181" width="6.42578125" style="19" customWidth="1"/>
    <col min="7182" max="7182" width="12.140625" style="19" customWidth="1"/>
    <col min="7183" max="7420" width="11.42578125" style="19"/>
    <col min="7421" max="7421" width="18" style="19" customWidth="1"/>
    <col min="7422" max="7422" width="10" style="19" customWidth="1"/>
    <col min="7423" max="7423" width="6" style="19" customWidth="1"/>
    <col min="7424" max="7424" width="8.28515625" style="19" customWidth="1"/>
    <col min="7425" max="7425" width="6.140625" style="19" customWidth="1"/>
    <col min="7426" max="7426" width="11.28515625" style="19" customWidth="1"/>
    <col min="7427" max="7427" width="8" style="19" customWidth="1"/>
    <col min="7428" max="7428" width="5.42578125" style="19" customWidth="1"/>
    <col min="7429" max="7429" width="11" style="19" customWidth="1"/>
    <col min="7430" max="7430" width="8.28515625" style="19" customWidth="1"/>
    <col min="7431" max="7431" width="5.42578125" style="19" customWidth="1"/>
    <col min="7432" max="7432" width="10.42578125" style="19" customWidth="1"/>
    <col min="7433" max="7433" width="8.140625" style="19" customWidth="1"/>
    <col min="7434" max="7434" width="6.7109375" style="19" customWidth="1"/>
    <col min="7435" max="7435" width="11.140625" style="19" customWidth="1"/>
    <col min="7436" max="7436" width="9.28515625" style="19" customWidth="1"/>
    <col min="7437" max="7437" width="6.42578125" style="19" customWidth="1"/>
    <col min="7438" max="7438" width="12.140625" style="19" customWidth="1"/>
    <col min="7439" max="7676" width="11.42578125" style="19"/>
    <col min="7677" max="7677" width="18" style="19" customWidth="1"/>
    <col min="7678" max="7678" width="10" style="19" customWidth="1"/>
    <col min="7679" max="7679" width="6" style="19" customWidth="1"/>
    <col min="7680" max="7680" width="8.28515625" style="19" customWidth="1"/>
    <col min="7681" max="7681" width="6.140625" style="19" customWidth="1"/>
    <col min="7682" max="7682" width="11.28515625" style="19" customWidth="1"/>
    <col min="7683" max="7683" width="8" style="19" customWidth="1"/>
    <col min="7684" max="7684" width="5.42578125" style="19" customWidth="1"/>
    <col min="7685" max="7685" width="11" style="19" customWidth="1"/>
    <col min="7686" max="7686" width="8.28515625" style="19" customWidth="1"/>
    <col min="7687" max="7687" width="5.42578125" style="19" customWidth="1"/>
    <col min="7688" max="7688" width="10.42578125" style="19" customWidth="1"/>
    <col min="7689" max="7689" width="8.140625" style="19" customWidth="1"/>
    <col min="7690" max="7690" width="6.7109375" style="19" customWidth="1"/>
    <col min="7691" max="7691" width="11.140625" style="19" customWidth="1"/>
    <col min="7692" max="7692" width="9.28515625" style="19" customWidth="1"/>
    <col min="7693" max="7693" width="6.42578125" style="19" customWidth="1"/>
    <col min="7694" max="7694" width="12.140625" style="19" customWidth="1"/>
    <col min="7695" max="7932" width="11.42578125" style="19"/>
    <col min="7933" max="7933" width="18" style="19" customWidth="1"/>
    <col min="7934" max="7934" width="10" style="19" customWidth="1"/>
    <col min="7935" max="7935" width="6" style="19" customWidth="1"/>
    <col min="7936" max="7936" width="8.28515625" style="19" customWidth="1"/>
    <col min="7937" max="7937" width="6.140625" style="19" customWidth="1"/>
    <col min="7938" max="7938" width="11.28515625" style="19" customWidth="1"/>
    <col min="7939" max="7939" width="8" style="19" customWidth="1"/>
    <col min="7940" max="7940" width="5.42578125" style="19" customWidth="1"/>
    <col min="7941" max="7941" width="11" style="19" customWidth="1"/>
    <col min="7942" max="7942" width="8.28515625" style="19" customWidth="1"/>
    <col min="7943" max="7943" width="5.42578125" style="19" customWidth="1"/>
    <col min="7944" max="7944" width="10.42578125" style="19" customWidth="1"/>
    <col min="7945" max="7945" width="8.140625" style="19" customWidth="1"/>
    <col min="7946" max="7946" width="6.7109375" style="19" customWidth="1"/>
    <col min="7947" max="7947" width="11.140625" style="19" customWidth="1"/>
    <col min="7948" max="7948" width="9.28515625" style="19" customWidth="1"/>
    <col min="7949" max="7949" width="6.42578125" style="19" customWidth="1"/>
    <col min="7950" max="7950" width="12.140625" style="19" customWidth="1"/>
    <col min="7951" max="8188" width="11.42578125" style="19"/>
    <col min="8189" max="8189" width="18" style="19" customWidth="1"/>
    <col min="8190" max="8190" width="10" style="19" customWidth="1"/>
    <col min="8191" max="8191" width="6" style="19" customWidth="1"/>
    <col min="8192" max="8192" width="8.28515625" style="19" customWidth="1"/>
    <col min="8193" max="8193" width="6.140625" style="19" customWidth="1"/>
    <col min="8194" max="8194" width="11.28515625" style="19" customWidth="1"/>
    <col min="8195" max="8195" width="8" style="19" customWidth="1"/>
    <col min="8196" max="8196" width="5.42578125" style="19" customWidth="1"/>
    <col min="8197" max="8197" width="11" style="19" customWidth="1"/>
    <col min="8198" max="8198" width="8.28515625" style="19" customWidth="1"/>
    <col min="8199" max="8199" width="5.42578125" style="19" customWidth="1"/>
    <col min="8200" max="8200" width="10.42578125" style="19" customWidth="1"/>
    <col min="8201" max="8201" width="8.140625" style="19" customWidth="1"/>
    <col min="8202" max="8202" width="6.7109375" style="19" customWidth="1"/>
    <col min="8203" max="8203" width="11.140625" style="19" customWidth="1"/>
    <col min="8204" max="8204" width="9.28515625" style="19" customWidth="1"/>
    <col min="8205" max="8205" width="6.42578125" style="19" customWidth="1"/>
    <col min="8206" max="8206" width="12.140625" style="19" customWidth="1"/>
    <col min="8207" max="8444" width="11.42578125" style="19"/>
    <col min="8445" max="8445" width="18" style="19" customWidth="1"/>
    <col min="8446" max="8446" width="10" style="19" customWidth="1"/>
    <col min="8447" max="8447" width="6" style="19" customWidth="1"/>
    <col min="8448" max="8448" width="8.28515625" style="19" customWidth="1"/>
    <col min="8449" max="8449" width="6.140625" style="19" customWidth="1"/>
    <col min="8450" max="8450" width="11.28515625" style="19" customWidth="1"/>
    <col min="8451" max="8451" width="8" style="19" customWidth="1"/>
    <col min="8452" max="8452" width="5.42578125" style="19" customWidth="1"/>
    <col min="8453" max="8453" width="11" style="19" customWidth="1"/>
    <col min="8454" max="8454" width="8.28515625" style="19" customWidth="1"/>
    <col min="8455" max="8455" width="5.42578125" style="19" customWidth="1"/>
    <col min="8456" max="8456" width="10.42578125" style="19" customWidth="1"/>
    <col min="8457" max="8457" width="8.140625" style="19" customWidth="1"/>
    <col min="8458" max="8458" width="6.7109375" style="19" customWidth="1"/>
    <col min="8459" max="8459" width="11.140625" style="19" customWidth="1"/>
    <col min="8460" max="8460" width="9.28515625" style="19" customWidth="1"/>
    <col min="8461" max="8461" width="6.42578125" style="19" customWidth="1"/>
    <col min="8462" max="8462" width="12.140625" style="19" customWidth="1"/>
    <col min="8463" max="8700" width="11.42578125" style="19"/>
    <col min="8701" max="8701" width="18" style="19" customWidth="1"/>
    <col min="8702" max="8702" width="10" style="19" customWidth="1"/>
    <col min="8703" max="8703" width="6" style="19" customWidth="1"/>
    <col min="8704" max="8704" width="8.28515625" style="19" customWidth="1"/>
    <col min="8705" max="8705" width="6.140625" style="19" customWidth="1"/>
    <col min="8706" max="8706" width="11.28515625" style="19" customWidth="1"/>
    <col min="8707" max="8707" width="8" style="19" customWidth="1"/>
    <col min="8708" max="8708" width="5.42578125" style="19" customWidth="1"/>
    <col min="8709" max="8709" width="11" style="19" customWidth="1"/>
    <col min="8710" max="8710" width="8.28515625" style="19" customWidth="1"/>
    <col min="8711" max="8711" width="5.42578125" style="19" customWidth="1"/>
    <col min="8712" max="8712" width="10.42578125" style="19" customWidth="1"/>
    <col min="8713" max="8713" width="8.140625" style="19" customWidth="1"/>
    <col min="8714" max="8714" width="6.7109375" style="19" customWidth="1"/>
    <col min="8715" max="8715" width="11.140625" style="19" customWidth="1"/>
    <col min="8716" max="8716" width="9.28515625" style="19" customWidth="1"/>
    <col min="8717" max="8717" width="6.42578125" style="19" customWidth="1"/>
    <col min="8718" max="8718" width="12.140625" style="19" customWidth="1"/>
    <col min="8719" max="8956" width="11.42578125" style="19"/>
    <col min="8957" max="8957" width="18" style="19" customWidth="1"/>
    <col min="8958" max="8958" width="10" style="19" customWidth="1"/>
    <col min="8959" max="8959" width="6" style="19" customWidth="1"/>
    <col min="8960" max="8960" width="8.28515625" style="19" customWidth="1"/>
    <col min="8961" max="8961" width="6.140625" style="19" customWidth="1"/>
    <col min="8962" max="8962" width="11.28515625" style="19" customWidth="1"/>
    <col min="8963" max="8963" width="8" style="19" customWidth="1"/>
    <col min="8964" max="8964" width="5.42578125" style="19" customWidth="1"/>
    <col min="8965" max="8965" width="11" style="19" customWidth="1"/>
    <col min="8966" max="8966" width="8.28515625" style="19" customWidth="1"/>
    <col min="8967" max="8967" width="5.42578125" style="19" customWidth="1"/>
    <col min="8968" max="8968" width="10.42578125" style="19" customWidth="1"/>
    <col min="8969" max="8969" width="8.140625" style="19" customWidth="1"/>
    <col min="8970" max="8970" width="6.7109375" style="19" customWidth="1"/>
    <col min="8971" max="8971" width="11.140625" style="19" customWidth="1"/>
    <col min="8972" max="8972" width="9.28515625" style="19" customWidth="1"/>
    <col min="8973" max="8973" width="6.42578125" style="19" customWidth="1"/>
    <col min="8974" max="8974" width="12.140625" style="19" customWidth="1"/>
    <col min="8975" max="9212" width="11.42578125" style="19"/>
    <col min="9213" max="9213" width="18" style="19" customWidth="1"/>
    <col min="9214" max="9214" width="10" style="19" customWidth="1"/>
    <col min="9215" max="9215" width="6" style="19" customWidth="1"/>
    <col min="9216" max="9216" width="8.28515625" style="19" customWidth="1"/>
    <col min="9217" max="9217" width="6.140625" style="19" customWidth="1"/>
    <col min="9218" max="9218" width="11.28515625" style="19" customWidth="1"/>
    <col min="9219" max="9219" width="8" style="19" customWidth="1"/>
    <col min="9220" max="9220" width="5.42578125" style="19" customWidth="1"/>
    <col min="9221" max="9221" width="11" style="19" customWidth="1"/>
    <col min="9222" max="9222" width="8.28515625" style="19" customWidth="1"/>
    <col min="9223" max="9223" width="5.42578125" style="19" customWidth="1"/>
    <col min="9224" max="9224" width="10.42578125" style="19" customWidth="1"/>
    <col min="9225" max="9225" width="8.140625" style="19" customWidth="1"/>
    <col min="9226" max="9226" width="6.7109375" style="19" customWidth="1"/>
    <col min="9227" max="9227" width="11.140625" style="19" customWidth="1"/>
    <col min="9228" max="9228" width="9.28515625" style="19" customWidth="1"/>
    <col min="9229" max="9229" width="6.42578125" style="19" customWidth="1"/>
    <col min="9230" max="9230" width="12.140625" style="19" customWidth="1"/>
    <col min="9231" max="9468" width="11.42578125" style="19"/>
    <col min="9469" max="9469" width="18" style="19" customWidth="1"/>
    <col min="9470" max="9470" width="10" style="19" customWidth="1"/>
    <col min="9471" max="9471" width="6" style="19" customWidth="1"/>
    <col min="9472" max="9472" width="8.28515625" style="19" customWidth="1"/>
    <col min="9473" max="9473" width="6.140625" style="19" customWidth="1"/>
    <col min="9474" max="9474" width="11.28515625" style="19" customWidth="1"/>
    <col min="9475" max="9475" width="8" style="19" customWidth="1"/>
    <col min="9476" max="9476" width="5.42578125" style="19" customWidth="1"/>
    <col min="9477" max="9477" width="11" style="19" customWidth="1"/>
    <col min="9478" max="9478" width="8.28515625" style="19" customWidth="1"/>
    <col min="9479" max="9479" width="5.42578125" style="19" customWidth="1"/>
    <col min="9480" max="9480" width="10.42578125" style="19" customWidth="1"/>
    <col min="9481" max="9481" width="8.140625" style="19" customWidth="1"/>
    <col min="9482" max="9482" width="6.7109375" style="19" customWidth="1"/>
    <col min="9483" max="9483" width="11.140625" style="19" customWidth="1"/>
    <col min="9484" max="9484" width="9.28515625" style="19" customWidth="1"/>
    <col min="9485" max="9485" width="6.42578125" style="19" customWidth="1"/>
    <col min="9486" max="9486" width="12.140625" style="19" customWidth="1"/>
    <col min="9487" max="9724" width="11.42578125" style="19"/>
    <col min="9725" max="9725" width="18" style="19" customWidth="1"/>
    <col min="9726" max="9726" width="10" style="19" customWidth="1"/>
    <col min="9727" max="9727" width="6" style="19" customWidth="1"/>
    <col min="9728" max="9728" width="8.28515625" style="19" customWidth="1"/>
    <col min="9729" max="9729" width="6.140625" style="19" customWidth="1"/>
    <col min="9730" max="9730" width="11.28515625" style="19" customWidth="1"/>
    <col min="9731" max="9731" width="8" style="19" customWidth="1"/>
    <col min="9732" max="9732" width="5.42578125" style="19" customWidth="1"/>
    <col min="9733" max="9733" width="11" style="19" customWidth="1"/>
    <col min="9734" max="9734" width="8.28515625" style="19" customWidth="1"/>
    <col min="9735" max="9735" width="5.42578125" style="19" customWidth="1"/>
    <col min="9736" max="9736" width="10.42578125" style="19" customWidth="1"/>
    <col min="9737" max="9737" width="8.140625" style="19" customWidth="1"/>
    <col min="9738" max="9738" width="6.7109375" style="19" customWidth="1"/>
    <col min="9739" max="9739" width="11.140625" style="19" customWidth="1"/>
    <col min="9740" max="9740" width="9.28515625" style="19" customWidth="1"/>
    <col min="9741" max="9741" width="6.42578125" style="19" customWidth="1"/>
    <col min="9742" max="9742" width="12.140625" style="19" customWidth="1"/>
    <col min="9743" max="9980" width="11.42578125" style="19"/>
    <col min="9981" max="9981" width="18" style="19" customWidth="1"/>
    <col min="9982" max="9982" width="10" style="19" customWidth="1"/>
    <col min="9983" max="9983" width="6" style="19" customWidth="1"/>
    <col min="9984" max="9984" width="8.28515625" style="19" customWidth="1"/>
    <col min="9985" max="9985" width="6.140625" style="19" customWidth="1"/>
    <col min="9986" max="9986" width="11.28515625" style="19" customWidth="1"/>
    <col min="9987" max="9987" width="8" style="19" customWidth="1"/>
    <col min="9988" max="9988" width="5.42578125" style="19" customWidth="1"/>
    <col min="9989" max="9989" width="11" style="19" customWidth="1"/>
    <col min="9990" max="9990" width="8.28515625" style="19" customWidth="1"/>
    <col min="9991" max="9991" width="5.42578125" style="19" customWidth="1"/>
    <col min="9992" max="9992" width="10.42578125" style="19" customWidth="1"/>
    <col min="9993" max="9993" width="8.140625" style="19" customWidth="1"/>
    <col min="9994" max="9994" width="6.7109375" style="19" customWidth="1"/>
    <col min="9995" max="9995" width="11.140625" style="19" customWidth="1"/>
    <col min="9996" max="9996" width="9.28515625" style="19" customWidth="1"/>
    <col min="9997" max="9997" width="6.42578125" style="19" customWidth="1"/>
    <col min="9998" max="9998" width="12.140625" style="19" customWidth="1"/>
    <col min="9999" max="10236" width="11.42578125" style="19"/>
    <col min="10237" max="10237" width="18" style="19" customWidth="1"/>
    <col min="10238" max="10238" width="10" style="19" customWidth="1"/>
    <col min="10239" max="10239" width="6" style="19" customWidth="1"/>
    <col min="10240" max="10240" width="8.28515625" style="19" customWidth="1"/>
    <col min="10241" max="10241" width="6.140625" style="19" customWidth="1"/>
    <col min="10242" max="10242" width="11.28515625" style="19" customWidth="1"/>
    <col min="10243" max="10243" width="8" style="19" customWidth="1"/>
    <col min="10244" max="10244" width="5.42578125" style="19" customWidth="1"/>
    <col min="10245" max="10245" width="11" style="19" customWidth="1"/>
    <col min="10246" max="10246" width="8.28515625" style="19" customWidth="1"/>
    <col min="10247" max="10247" width="5.42578125" style="19" customWidth="1"/>
    <col min="10248" max="10248" width="10.42578125" style="19" customWidth="1"/>
    <col min="10249" max="10249" width="8.140625" style="19" customWidth="1"/>
    <col min="10250" max="10250" width="6.7109375" style="19" customWidth="1"/>
    <col min="10251" max="10251" width="11.140625" style="19" customWidth="1"/>
    <col min="10252" max="10252" width="9.28515625" style="19" customWidth="1"/>
    <col min="10253" max="10253" width="6.42578125" style="19" customWidth="1"/>
    <col min="10254" max="10254" width="12.140625" style="19" customWidth="1"/>
    <col min="10255" max="10492" width="11.42578125" style="19"/>
    <col min="10493" max="10493" width="18" style="19" customWidth="1"/>
    <col min="10494" max="10494" width="10" style="19" customWidth="1"/>
    <col min="10495" max="10495" width="6" style="19" customWidth="1"/>
    <col min="10496" max="10496" width="8.28515625" style="19" customWidth="1"/>
    <col min="10497" max="10497" width="6.140625" style="19" customWidth="1"/>
    <col min="10498" max="10498" width="11.28515625" style="19" customWidth="1"/>
    <col min="10499" max="10499" width="8" style="19" customWidth="1"/>
    <col min="10500" max="10500" width="5.42578125" style="19" customWidth="1"/>
    <col min="10501" max="10501" width="11" style="19" customWidth="1"/>
    <col min="10502" max="10502" width="8.28515625" style="19" customWidth="1"/>
    <col min="10503" max="10503" width="5.42578125" style="19" customWidth="1"/>
    <col min="10504" max="10504" width="10.42578125" style="19" customWidth="1"/>
    <col min="10505" max="10505" width="8.140625" style="19" customWidth="1"/>
    <col min="10506" max="10506" width="6.7109375" style="19" customWidth="1"/>
    <col min="10507" max="10507" width="11.140625" style="19" customWidth="1"/>
    <col min="10508" max="10508" width="9.28515625" style="19" customWidth="1"/>
    <col min="10509" max="10509" width="6.42578125" style="19" customWidth="1"/>
    <col min="10510" max="10510" width="12.140625" style="19" customWidth="1"/>
    <col min="10511" max="10748" width="11.42578125" style="19"/>
    <col min="10749" max="10749" width="18" style="19" customWidth="1"/>
    <col min="10750" max="10750" width="10" style="19" customWidth="1"/>
    <col min="10751" max="10751" width="6" style="19" customWidth="1"/>
    <col min="10752" max="10752" width="8.28515625" style="19" customWidth="1"/>
    <col min="10753" max="10753" width="6.140625" style="19" customWidth="1"/>
    <col min="10754" max="10754" width="11.28515625" style="19" customWidth="1"/>
    <col min="10755" max="10755" width="8" style="19" customWidth="1"/>
    <col min="10756" max="10756" width="5.42578125" style="19" customWidth="1"/>
    <col min="10757" max="10757" width="11" style="19" customWidth="1"/>
    <col min="10758" max="10758" width="8.28515625" style="19" customWidth="1"/>
    <col min="10759" max="10759" width="5.42578125" style="19" customWidth="1"/>
    <col min="10760" max="10760" width="10.42578125" style="19" customWidth="1"/>
    <col min="10761" max="10761" width="8.140625" style="19" customWidth="1"/>
    <col min="10762" max="10762" width="6.7109375" style="19" customWidth="1"/>
    <col min="10763" max="10763" width="11.140625" style="19" customWidth="1"/>
    <col min="10764" max="10764" width="9.28515625" style="19" customWidth="1"/>
    <col min="10765" max="10765" width="6.42578125" style="19" customWidth="1"/>
    <col min="10766" max="10766" width="12.140625" style="19" customWidth="1"/>
    <col min="10767" max="11004" width="11.42578125" style="19"/>
    <col min="11005" max="11005" width="18" style="19" customWidth="1"/>
    <col min="11006" max="11006" width="10" style="19" customWidth="1"/>
    <col min="11007" max="11007" width="6" style="19" customWidth="1"/>
    <col min="11008" max="11008" width="8.28515625" style="19" customWidth="1"/>
    <col min="11009" max="11009" width="6.140625" style="19" customWidth="1"/>
    <col min="11010" max="11010" width="11.28515625" style="19" customWidth="1"/>
    <col min="11011" max="11011" width="8" style="19" customWidth="1"/>
    <col min="11012" max="11012" width="5.42578125" style="19" customWidth="1"/>
    <col min="11013" max="11013" width="11" style="19" customWidth="1"/>
    <col min="11014" max="11014" width="8.28515625" style="19" customWidth="1"/>
    <col min="11015" max="11015" width="5.42578125" style="19" customWidth="1"/>
    <col min="11016" max="11016" width="10.42578125" style="19" customWidth="1"/>
    <col min="11017" max="11017" width="8.140625" style="19" customWidth="1"/>
    <col min="11018" max="11018" width="6.7109375" style="19" customWidth="1"/>
    <col min="11019" max="11019" width="11.140625" style="19" customWidth="1"/>
    <col min="11020" max="11020" width="9.28515625" style="19" customWidth="1"/>
    <col min="11021" max="11021" width="6.42578125" style="19" customWidth="1"/>
    <col min="11022" max="11022" width="12.140625" style="19" customWidth="1"/>
    <col min="11023" max="11260" width="11.42578125" style="19"/>
    <col min="11261" max="11261" width="18" style="19" customWidth="1"/>
    <col min="11262" max="11262" width="10" style="19" customWidth="1"/>
    <col min="11263" max="11263" width="6" style="19" customWidth="1"/>
    <col min="11264" max="11264" width="8.28515625" style="19" customWidth="1"/>
    <col min="11265" max="11265" width="6.140625" style="19" customWidth="1"/>
    <col min="11266" max="11266" width="11.28515625" style="19" customWidth="1"/>
    <col min="11267" max="11267" width="8" style="19" customWidth="1"/>
    <col min="11268" max="11268" width="5.42578125" style="19" customWidth="1"/>
    <col min="11269" max="11269" width="11" style="19" customWidth="1"/>
    <col min="11270" max="11270" width="8.28515625" style="19" customWidth="1"/>
    <col min="11271" max="11271" width="5.42578125" style="19" customWidth="1"/>
    <col min="11272" max="11272" width="10.42578125" style="19" customWidth="1"/>
    <col min="11273" max="11273" width="8.140625" style="19" customWidth="1"/>
    <col min="11274" max="11274" width="6.7109375" style="19" customWidth="1"/>
    <col min="11275" max="11275" width="11.140625" style="19" customWidth="1"/>
    <col min="11276" max="11276" width="9.28515625" style="19" customWidth="1"/>
    <col min="11277" max="11277" width="6.42578125" style="19" customWidth="1"/>
    <col min="11278" max="11278" width="12.140625" style="19" customWidth="1"/>
    <col min="11279" max="11516" width="11.42578125" style="19"/>
    <col min="11517" max="11517" width="18" style="19" customWidth="1"/>
    <col min="11518" max="11518" width="10" style="19" customWidth="1"/>
    <col min="11519" max="11519" width="6" style="19" customWidth="1"/>
    <col min="11520" max="11520" width="8.28515625" style="19" customWidth="1"/>
    <col min="11521" max="11521" width="6.140625" style="19" customWidth="1"/>
    <col min="11522" max="11522" width="11.28515625" style="19" customWidth="1"/>
    <col min="11523" max="11523" width="8" style="19" customWidth="1"/>
    <col min="11524" max="11524" width="5.42578125" style="19" customWidth="1"/>
    <col min="11525" max="11525" width="11" style="19" customWidth="1"/>
    <col min="11526" max="11526" width="8.28515625" style="19" customWidth="1"/>
    <col min="11527" max="11527" width="5.42578125" style="19" customWidth="1"/>
    <col min="11528" max="11528" width="10.42578125" style="19" customWidth="1"/>
    <col min="11529" max="11529" width="8.140625" style="19" customWidth="1"/>
    <col min="11530" max="11530" width="6.7109375" style="19" customWidth="1"/>
    <col min="11531" max="11531" width="11.140625" style="19" customWidth="1"/>
    <col min="11532" max="11532" width="9.28515625" style="19" customWidth="1"/>
    <col min="11533" max="11533" width="6.42578125" style="19" customWidth="1"/>
    <col min="11534" max="11534" width="12.140625" style="19" customWidth="1"/>
    <col min="11535" max="11772" width="11.42578125" style="19"/>
    <col min="11773" max="11773" width="18" style="19" customWidth="1"/>
    <col min="11774" max="11774" width="10" style="19" customWidth="1"/>
    <col min="11775" max="11775" width="6" style="19" customWidth="1"/>
    <col min="11776" max="11776" width="8.28515625" style="19" customWidth="1"/>
    <col min="11777" max="11777" width="6.140625" style="19" customWidth="1"/>
    <col min="11778" max="11778" width="11.28515625" style="19" customWidth="1"/>
    <col min="11779" max="11779" width="8" style="19" customWidth="1"/>
    <col min="11780" max="11780" width="5.42578125" style="19" customWidth="1"/>
    <col min="11781" max="11781" width="11" style="19" customWidth="1"/>
    <col min="11782" max="11782" width="8.28515625" style="19" customWidth="1"/>
    <col min="11783" max="11783" width="5.42578125" style="19" customWidth="1"/>
    <col min="11784" max="11784" width="10.42578125" style="19" customWidth="1"/>
    <col min="11785" max="11785" width="8.140625" style="19" customWidth="1"/>
    <col min="11786" max="11786" width="6.7109375" style="19" customWidth="1"/>
    <col min="11787" max="11787" width="11.140625" style="19" customWidth="1"/>
    <col min="11788" max="11788" width="9.28515625" style="19" customWidth="1"/>
    <col min="11789" max="11789" width="6.42578125" style="19" customWidth="1"/>
    <col min="11790" max="11790" width="12.140625" style="19" customWidth="1"/>
    <col min="11791" max="12028" width="11.42578125" style="19"/>
    <col min="12029" max="12029" width="18" style="19" customWidth="1"/>
    <col min="12030" max="12030" width="10" style="19" customWidth="1"/>
    <col min="12031" max="12031" width="6" style="19" customWidth="1"/>
    <col min="12032" max="12032" width="8.28515625" style="19" customWidth="1"/>
    <col min="12033" max="12033" width="6.140625" style="19" customWidth="1"/>
    <col min="12034" max="12034" width="11.28515625" style="19" customWidth="1"/>
    <col min="12035" max="12035" width="8" style="19" customWidth="1"/>
    <col min="12036" max="12036" width="5.42578125" style="19" customWidth="1"/>
    <col min="12037" max="12037" width="11" style="19" customWidth="1"/>
    <col min="12038" max="12038" width="8.28515625" style="19" customWidth="1"/>
    <col min="12039" max="12039" width="5.42578125" style="19" customWidth="1"/>
    <col min="12040" max="12040" width="10.42578125" style="19" customWidth="1"/>
    <col min="12041" max="12041" width="8.140625" style="19" customWidth="1"/>
    <col min="12042" max="12042" width="6.7109375" style="19" customWidth="1"/>
    <col min="12043" max="12043" width="11.140625" style="19" customWidth="1"/>
    <col min="12044" max="12044" width="9.28515625" style="19" customWidth="1"/>
    <col min="12045" max="12045" width="6.42578125" style="19" customWidth="1"/>
    <col min="12046" max="12046" width="12.140625" style="19" customWidth="1"/>
    <col min="12047" max="12284" width="11.42578125" style="19"/>
    <col min="12285" max="12285" width="18" style="19" customWidth="1"/>
    <col min="12286" max="12286" width="10" style="19" customWidth="1"/>
    <col min="12287" max="12287" width="6" style="19" customWidth="1"/>
    <col min="12288" max="12288" width="8.28515625" style="19" customWidth="1"/>
    <col min="12289" max="12289" width="6.140625" style="19" customWidth="1"/>
    <col min="12290" max="12290" width="11.28515625" style="19" customWidth="1"/>
    <col min="12291" max="12291" width="8" style="19" customWidth="1"/>
    <col min="12292" max="12292" width="5.42578125" style="19" customWidth="1"/>
    <col min="12293" max="12293" width="11" style="19" customWidth="1"/>
    <col min="12294" max="12294" width="8.28515625" style="19" customWidth="1"/>
    <col min="12295" max="12295" width="5.42578125" style="19" customWidth="1"/>
    <col min="12296" max="12296" width="10.42578125" style="19" customWidth="1"/>
    <col min="12297" max="12297" width="8.140625" style="19" customWidth="1"/>
    <col min="12298" max="12298" width="6.7109375" style="19" customWidth="1"/>
    <col min="12299" max="12299" width="11.140625" style="19" customWidth="1"/>
    <col min="12300" max="12300" width="9.28515625" style="19" customWidth="1"/>
    <col min="12301" max="12301" width="6.42578125" style="19" customWidth="1"/>
    <col min="12302" max="12302" width="12.140625" style="19" customWidth="1"/>
    <col min="12303" max="12540" width="11.42578125" style="19"/>
    <col min="12541" max="12541" width="18" style="19" customWidth="1"/>
    <col min="12542" max="12542" width="10" style="19" customWidth="1"/>
    <col min="12543" max="12543" width="6" style="19" customWidth="1"/>
    <col min="12544" max="12544" width="8.28515625" style="19" customWidth="1"/>
    <col min="12545" max="12545" width="6.140625" style="19" customWidth="1"/>
    <col min="12546" max="12546" width="11.28515625" style="19" customWidth="1"/>
    <col min="12547" max="12547" width="8" style="19" customWidth="1"/>
    <col min="12548" max="12548" width="5.42578125" style="19" customWidth="1"/>
    <col min="12549" max="12549" width="11" style="19" customWidth="1"/>
    <col min="12550" max="12550" width="8.28515625" style="19" customWidth="1"/>
    <col min="12551" max="12551" width="5.42578125" style="19" customWidth="1"/>
    <col min="12552" max="12552" width="10.42578125" style="19" customWidth="1"/>
    <col min="12553" max="12553" width="8.140625" style="19" customWidth="1"/>
    <col min="12554" max="12554" width="6.7109375" style="19" customWidth="1"/>
    <col min="12555" max="12555" width="11.140625" style="19" customWidth="1"/>
    <col min="12556" max="12556" width="9.28515625" style="19" customWidth="1"/>
    <col min="12557" max="12557" width="6.42578125" style="19" customWidth="1"/>
    <col min="12558" max="12558" width="12.140625" style="19" customWidth="1"/>
    <col min="12559" max="12796" width="11.42578125" style="19"/>
    <col min="12797" max="12797" width="18" style="19" customWidth="1"/>
    <col min="12798" max="12798" width="10" style="19" customWidth="1"/>
    <col min="12799" max="12799" width="6" style="19" customWidth="1"/>
    <col min="12800" max="12800" width="8.28515625" style="19" customWidth="1"/>
    <col min="12801" max="12801" width="6.140625" style="19" customWidth="1"/>
    <col min="12802" max="12802" width="11.28515625" style="19" customWidth="1"/>
    <col min="12803" max="12803" width="8" style="19" customWidth="1"/>
    <col min="12804" max="12804" width="5.42578125" style="19" customWidth="1"/>
    <col min="12805" max="12805" width="11" style="19" customWidth="1"/>
    <col min="12806" max="12806" width="8.28515625" style="19" customWidth="1"/>
    <col min="12807" max="12807" width="5.42578125" style="19" customWidth="1"/>
    <col min="12808" max="12808" width="10.42578125" style="19" customWidth="1"/>
    <col min="12809" max="12809" width="8.140625" style="19" customWidth="1"/>
    <col min="12810" max="12810" width="6.7109375" style="19" customWidth="1"/>
    <col min="12811" max="12811" width="11.140625" style="19" customWidth="1"/>
    <col min="12812" max="12812" width="9.28515625" style="19" customWidth="1"/>
    <col min="12813" max="12813" width="6.42578125" style="19" customWidth="1"/>
    <col min="12814" max="12814" width="12.140625" style="19" customWidth="1"/>
    <col min="12815" max="13052" width="11.42578125" style="19"/>
    <col min="13053" max="13053" width="18" style="19" customWidth="1"/>
    <col min="13054" max="13054" width="10" style="19" customWidth="1"/>
    <col min="13055" max="13055" width="6" style="19" customWidth="1"/>
    <col min="13056" max="13056" width="8.28515625" style="19" customWidth="1"/>
    <col min="13057" max="13057" width="6.140625" style="19" customWidth="1"/>
    <col min="13058" max="13058" width="11.28515625" style="19" customWidth="1"/>
    <col min="13059" max="13059" width="8" style="19" customWidth="1"/>
    <col min="13060" max="13060" width="5.42578125" style="19" customWidth="1"/>
    <col min="13061" max="13061" width="11" style="19" customWidth="1"/>
    <col min="13062" max="13062" width="8.28515625" style="19" customWidth="1"/>
    <col min="13063" max="13063" width="5.42578125" style="19" customWidth="1"/>
    <col min="13064" max="13064" width="10.42578125" style="19" customWidth="1"/>
    <col min="13065" max="13065" width="8.140625" style="19" customWidth="1"/>
    <col min="13066" max="13066" width="6.7109375" style="19" customWidth="1"/>
    <col min="13067" max="13067" width="11.140625" style="19" customWidth="1"/>
    <col min="13068" max="13068" width="9.28515625" style="19" customWidth="1"/>
    <col min="13069" max="13069" width="6.42578125" style="19" customWidth="1"/>
    <col min="13070" max="13070" width="12.140625" style="19" customWidth="1"/>
    <col min="13071" max="13308" width="11.42578125" style="19"/>
    <col min="13309" max="13309" width="18" style="19" customWidth="1"/>
    <col min="13310" max="13310" width="10" style="19" customWidth="1"/>
    <col min="13311" max="13311" width="6" style="19" customWidth="1"/>
    <col min="13312" max="13312" width="8.28515625" style="19" customWidth="1"/>
    <col min="13313" max="13313" width="6.140625" style="19" customWidth="1"/>
    <col min="13314" max="13314" width="11.28515625" style="19" customWidth="1"/>
    <col min="13315" max="13315" width="8" style="19" customWidth="1"/>
    <col min="13316" max="13316" width="5.42578125" style="19" customWidth="1"/>
    <col min="13317" max="13317" width="11" style="19" customWidth="1"/>
    <col min="13318" max="13318" width="8.28515625" style="19" customWidth="1"/>
    <col min="13319" max="13319" width="5.42578125" style="19" customWidth="1"/>
    <col min="13320" max="13320" width="10.42578125" style="19" customWidth="1"/>
    <col min="13321" max="13321" width="8.140625" style="19" customWidth="1"/>
    <col min="13322" max="13322" width="6.7109375" style="19" customWidth="1"/>
    <col min="13323" max="13323" width="11.140625" style="19" customWidth="1"/>
    <col min="13324" max="13324" width="9.28515625" style="19" customWidth="1"/>
    <col min="13325" max="13325" width="6.42578125" style="19" customWidth="1"/>
    <col min="13326" max="13326" width="12.140625" style="19" customWidth="1"/>
    <col min="13327" max="13564" width="11.42578125" style="19"/>
    <col min="13565" max="13565" width="18" style="19" customWidth="1"/>
    <col min="13566" max="13566" width="10" style="19" customWidth="1"/>
    <col min="13567" max="13567" width="6" style="19" customWidth="1"/>
    <col min="13568" max="13568" width="8.28515625" style="19" customWidth="1"/>
    <col min="13569" max="13569" width="6.140625" style="19" customWidth="1"/>
    <col min="13570" max="13570" width="11.28515625" style="19" customWidth="1"/>
    <col min="13571" max="13571" width="8" style="19" customWidth="1"/>
    <col min="13572" max="13572" width="5.42578125" style="19" customWidth="1"/>
    <col min="13573" max="13573" width="11" style="19" customWidth="1"/>
    <col min="13574" max="13574" width="8.28515625" style="19" customWidth="1"/>
    <col min="13575" max="13575" width="5.42578125" style="19" customWidth="1"/>
    <col min="13576" max="13576" width="10.42578125" style="19" customWidth="1"/>
    <col min="13577" max="13577" width="8.140625" style="19" customWidth="1"/>
    <col min="13578" max="13578" width="6.7109375" style="19" customWidth="1"/>
    <col min="13579" max="13579" width="11.140625" style="19" customWidth="1"/>
    <col min="13580" max="13580" width="9.28515625" style="19" customWidth="1"/>
    <col min="13581" max="13581" width="6.42578125" style="19" customWidth="1"/>
    <col min="13582" max="13582" width="12.140625" style="19" customWidth="1"/>
    <col min="13583" max="13820" width="11.42578125" style="19"/>
    <col min="13821" max="13821" width="18" style="19" customWidth="1"/>
    <col min="13822" max="13822" width="10" style="19" customWidth="1"/>
    <col min="13823" max="13823" width="6" style="19" customWidth="1"/>
    <col min="13824" max="13824" width="8.28515625" style="19" customWidth="1"/>
    <col min="13825" max="13825" width="6.140625" style="19" customWidth="1"/>
    <col min="13826" max="13826" width="11.28515625" style="19" customWidth="1"/>
    <col min="13827" max="13827" width="8" style="19" customWidth="1"/>
    <col min="13828" max="13828" width="5.42578125" style="19" customWidth="1"/>
    <col min="13829" max="13829" width="11" style="19" customWidth="1"/>
    <col min="13830" max="13830" width="8.28515625" style="19" customWidth="1"/>
    <col min="13831" max="13831" width="5.42578125" style="19" customWidth="1"/>
    <col min="13832" max="13832" width="10.42578125" style="19" customWidth="1"/>
    <col min="13833" max="13833" width="8.140625" style="19" customWidth="1"/>
    <col min="13834" max="13834" width="6.7109375" style="19" customWidth="1"/>
    <col min="13835" max="13835" width="11.140625" style="19" customWidth="1"/>
    <col min="13836" max="13836" width="9.28515625" style="19" customWidth="1"/>
    <col min="13837" max="13837" width="6.42578125" style="19" customWidth="1"/>
    <col min="13838" max="13838" width="12.140625" style="19" customWidth="1"/>
    <col min="13839" max="14076" width="11.42578125" style="19"/>
    <col min="14077" max="14077" width="18" style="19" customWidth="1"/>
    <col min="14078" max="14078" width="10" style="19" customWidth="1"/>
    <col min="14079" max="14079" width="6" style="19" customWidth="1"/>
    <col min="14080" max="14080" width="8.28515625" style="19" customWidth="1"/>
    <col min="14081" max="14081" width="6.140625" style="19" customWidth="1"/>
    <col min="14082" max="14082" width="11.28515625" style="19" customWidth="1"/>
    <col min="14083" max="14083" width="8" style="19" customWidth="1"/>
    <col min="14084" max="14084" width="5.42578125" style="19" customWidth="1"/>
    <col min="14085" max="14085" width="11" style="19" customWidth="1"/>
    <col min="14086" max="14086" width="8.28515625" style="19" customWidth="1"/>
    <col min="14087" max="14087" width="5.42578125" style="19" customWidth="1"/>
    <col min="14088" max="14088" width="10.42578125" style="19" customWidth="1"/>
    <col min="14089" max="14089" width="8.140625" style="19" customWidth="1"/>
    <col min="14090" max="14090" width="6.7109375" style="19" customWidth="1"/>
    <col min="14091" max="14091" width="11.140625" style="19" customWidth="1"/>
    <col min="14092" max="14092" width="9.28515625" style="19" customWidth="1"/>
    <col min="14093" max="14093" width="6.42578125" style="19" customWidth="1"/>
    <col min="14094" max="14094" width="12.140625" style="19" customWidth="1"/>
    <col min="14095" max="14332" width="11.42578125" style="19"/>
    <col min="14333" max="14333" width="18" style="19" customWidth="1"/>
    <col min="14334" max="14334" width="10" style="19" customWidth="1"/>
    <col min="14335" max="14335" width="6" style="19" customWidth="1"/>
    <col min="14336" max="14336" width="8.28515625" style="19" customWidth="1"/>
    <col min="14337" max="14337" width="6.140625" style="19" customWidth="1"/>
    <col min="14338" max="14338" width="11.28515625" style="19" customWidth="1"/>
    <col min="14339" max="14339" width="8" style="19" customWidth="1"/>
    <col min="14340" max="14340" width="5.42578125" style="19" customWidth="1"/>
    <col min="14341" max="14341" width="11" style="19" customWidth="1"/>
    <col min="14342" max="14342" width="8.28515625" style="19" customWidth="1"/>
    <col min="14343" max="14343" width="5.42578125" style="19" customWidth="1"/>
    <col min="14344" max="14344" width="10.42578125" style="19" customWidth="1"/>
    <col min="14345" max="14345" width="8.140625" style="19" customWidth="1"/>
    <col min="14346" max="14346" width="6.7109375" style="19" customWidth="1"/>
    <col min="14347" max="14347" width="11.140625" style="19" customWidth="1"/>
    <col min="14348" max="14348" width="9.28515625" style="19" customWidth="1"/>
    <col min="14349" max="14349" width="6.42578125" style="19" customWidth="1"/>
    <col min="14350" max="14350" width="12.140625" style="19" customWidth="1"/>
    <col min="14351" max="14588" width="11.42578125" style="19"/>
    <col min="14589" max="14589" width="18" style="19" customWidth="1"/>
    <col min="14590" max="14590" width="10" style="19" customWidth="1"/>
    <col min="14591" max="14591" width="6" style="19" customWidth="1"/>
    <col min="14592" max="14592" width="8.28515625" style="19" customWidth="1"/>
    <col min="14593" max="14593" width="6.140625" style="19" customWidth="1"/>
    <col min="14594" max="14594" width="11.28515625" style="19" customWidth="1"/>
    <col min="14595" max="14595" width="8" style="19" customWidth="1"/>
    <col min="14596" max="14596" width="5.42578125" style="19" customWidth="1"/>
    <col min="14597" max="14597" width="11" style="19" customWidth="1"/>
    <col min="14598" max="14598" width="8.28515625" style="19" customWidth="1"/>
    <col min="14599" max="14599" width="5.42578125" style="19" customWidth="1"/>
    <col min="14600" max="14600" width="10.42578125" style="19" customWidth="1"/>
    <col min="14601" max="14601" width="8.140625" style="19" customWidth="1"/>
    <col min="14602" max="14602" width="6.7109375" style="19" customWidth="1"/>
    <col min="14603" max="14603" width="11.140625" style="19" customWidth="1"/>
    <col min="14604" max="14604" width="9.28515625" style="19" customWidth="1"/>
    <col min="14605" max="14605" width="6.42578125" style="19" customWidth="1"/>
    <col min="14606" max="14606" width="12.140625" style="19" customWidth="1"/>
    <col min="14607" max="14844" width="11.42578125" style="19"/>
    <col min="14845" max="14845" width="18" style="19" customWidth="1"/>
    <col min="14846" max="14846" width="10" style="19" customWidth="1"/>
    <col min="14847" max="14847" width="6" style="19" customWidth="1"/>
    <col min="14848" max="14848" width="8.28515625" style="19" customWidth="1"/>
    <col min="14849" max="14849" width="6.140625" style="19" customWidth="1"/>
    <col min="14850" max="14850" width="11.28515625" style="19" customWidth="1"/>
    <col min="14851" max="14851" width="8" style="19" customWidth="1"/>
    <col min="14852" max="14852" width="5.42578125" style="19" customWidth="1"/>
    <col min="14853" max="14853" width="11" style="19" customWidth="1"/>
    <col min="14854" max="14854" width="8.28515625" style="19" customWidth="1"/>
    <col min="14855" max="14855" width="5.42578125" style="19" customWidth="1"/>
    <col min="14856" max="14856" width="10.42578125" style="19" customWidth="1"/>
    <col min="14857" max="14857" width="8.140625" style="19" customWidth="1"/>
    <col min="14858" max="14858" width="6.7109375" style="19" customWidth="1"/>
    <col min="14859" max="14859" width="11.140625" style="19" customWidth="1"/>
    <col min="14860" max="14860" width="9.28515625" style="19" customWidth="1"/>
    <col min="14861" max="14861" width="6.42578125" style="19" customWidth="1"/>
    <col min="14862" max="14862" width="12.140625" style="19" customWidth="1"/>
    <col min="14863" max="15100" width="11.42578125" style="19"/>
    <col min="15101" max="15101" width="18" style="19" customWidth="1"/>
    <col min="15102" max="15102" width="10" style="19" customWidth="1"/>
    <col min="15103" max="15103" width="6" style="19" customWidth="1"/>
    <col min="15104" max="15104" width="8.28515625" style="19" customWidth="1"/>
    <col min="15105" max="15105" width="6.140625" style="19" customWidth="1"/>
    <col min="15106" max="15106" width="11.28515625" style="19" customWidth="1"/>
    <col min="15107" max="15107" width="8" style="19" customWidth="1"/>
    <col min="15108" max="15108" width="5.42578125" style="19" customWidth="1"/>
    <col min="15109" max="15109" width="11" style="19" customWidth="1"/>
    <col min="15110" max="15110" width="8.28515625" style="19" customWidth="1"/>
    <col min="15111" max="15111" width="5.42578125" style="19" customWidth="1"/>
    <col min="15112" max="15112" width="10.42578125" style="19" customWidth="1"/>
    <col min="15113" max="15113" width="8.140625" style="19" customWidth="1"/>
    <col min="15114" max="15114" width="6.7109375" style="19" customWidth="1"/>
    <col min="15115" max="15115" width="11.140625" style="19" customWidth="1"/>
    <col min="15116" max="15116" width="9.28515625" style="19" customWidth="1"/>
    <col min="15117" max="15117" width="6.42578125" style="19" customWidth="1"/>
    <col min="15118" max="15118" width="12.140625" style="19" customWidth="1"/>
    <col min="15119" max="15356" width="11.42578125" style="19"/>
    <col min="15357" max="15357" width="18" style="19" customWidth="1"/>
    <col min="15358" max="15358" width="10" style="19" customWidth="1"/>
    <col min="15359" max="15359" width="6" style="19" customWidth="1"/>
    <col min="15360" max="15360" width="8.28515625" style="19" customWidth="1"/>
    <col min="15361" max="15361" width="6.140625" style="19" customWidth="1"/>
    <col min="15362" max="15362" width="11.28515625" style="19" customWidth="1"/>
    <col min="15363" max="15363" width="8" style="19" customWidth="1"/>
    <col min="15364" max="15364" width="5.42578125" style="19" customWidth="1"/>
    <col min="15365" max="15365" width="11" style="19" customWidth="1"/>
    <col min="15366" max="15366" width="8.28515625" style="19" customWidth="1"/>
    <col min="15367" max="15367" width="5.42578125" style="19" customWidth="1"/>
    <col min="15368" max="15368" width="10.42578125" style="19" customWidth="1"/>
    <col min="15369" max="15369" width="8.140625" style="19" customWidth="1"/>
    <col min="15370" max="15370" width="6.7109375" style="19" customWidth="1"/>
    <col min="15371" max="15371" width="11.140625" style="19" customWidth="1"/>
    <col min="15372" max="15372" width="9.28515625" style="19" customWidth="1"/>
    <col min="15373" max="15373" width="6.42578125" style="19" customWidth="1"/>
    <col min="15374" max="15374" width="12.140625" style="19" customWidth="1"/>
    <col min="15375" max="15612" width="11.42578125" style="19"/>
    <col min="15613" max="15613" width="18" style="19" customWidth="1"/>
    <col min="15614" max="15614" width="10" style="19" customWidth="1"/>
    <col min="15615" max="15615" width="6" style="19" customWidth="1"/>
    <col min="15616" max="15616" width="8.28515625" style="19" customWidth="1"/>
    <col min="15617" max="15617" width="6.140625" style="19" customWidth="1"/>
    <col min="15618" max="15618" width="11.28515625" style="19" customWidth="1"/>
    <col min="15619" max="15619" width="8" style="19" customWidth="1"/>
    <col min="15620" max="15620" width="5.42578125" style="19" customWidth="1"/>
    <col min="15621" max="15621" width="11" style="19" customWidth="1"/>
    <col min="15622" max="15622" width="8.28515625" style="19" customWidth="1"/>
    <col min="15623" max="15623" width="5.42578125" style="19" customWidth="1"/>
    <col min="15624" max="15624" width="10.42578125" style="19" customWidth="1"/>
    <col min="15625" max="15625" width="8.140625" style="19" customWidth="1"/>
    <col min="15626" max="15626" width="6.7109375" style="19" customWidth="1"/>
    <col min="15627" max="15627" width="11.140625" style="19" customWidth="1"/>
    <col min="15628" max="15628" width="9.28515625" style="19" customWidth="1"/>
    <col min="15629" max="15629" width="6.42578125" style="19" customWidth="1"/>
    <col min="15630" max="15630" width="12.140625" style="19" customWidth="1"/>
    <col min="15631" max="15868" width="11.42578125" style="19"/>
    <col min="15869" max="15869" width="18" style="19" customWidth="1"/>
    <col min="15870" max="15870" width="10" style="19" customWidth="1"/>
    <col min="15871" max="15871" width="6" style="19" customWidth="1"/>
    <col min="15872" max="15872" width="8.28515625" style="19" customWidth="1"/>
    <col min="15873" max="15873" width="6.140625" style="19" customWidth="1"/>
    <col min="15874" max="15874" width="11.28515625" style="19" customWidth="1"/>
    <col min="15875" max="15875" width="8" style="19" customWidth="1"/>
    <col min="15876" max="15876" width="5.42578125" style="19" customWidth="1"/>
    <col min="15877" max="15877" width="11" style="19" customWidth="1"/>
    <col min="15878" max="15878" width="8.28515625" style="19" customWidth="1"/>
    <col min="15879" max="15879" width="5.42578125" style="19" customWidth="1"/>
    <col min="15880" max="15880" width="10.42578125" style="19" customWidth="1"/>
    <col min="15881" max="15881" width="8.140625" style="19" customWidth="1"/>
    <col min="15882" max="15882" width="6.7109375" style="19" customWidth="1"/>
    <col min="15883" max="15883" width="11.140625" style="19" customWidth="1"/>
    <col min="15884" max="15884" width="9.28515625" style="19" customWidth="1"/>
    <col min="15885" max="15885" width="6.42578125" style="19" customWidth="1"/>
    <col min="15886" max="15886" width="12.140625" style="19" customWidth="1"/>
    <col min="15887" max="16124" width="11.42578125" style="19"/>
    <col min="16125" max="16125" width="18" style="19" customWidth="1"/>
    <col min="16126" max="16126" width="10" style="19" customWidth="1"/>
    <col min="16127" max="16127" width="6" style="19" customWidth="1"/>
    <col min="16128" max="16128" width="8.28515625" style="19" customWidth="1"/>
    <col min="16129" max="16129" width="6.140625" style="19" customWidth="1"/>
    <col min="16130" max="16130" width="11.28515625" style="19" customWidth="1"/>
    <col min="16131" max="16131" width="8" style="19" customWidth="1"/>
    <col min="16132" max="16132" width="5.42578125" style="19" customWidth="1"/>
    <col min="16133" max="16133" width="11" style="19" customWidth="1"/>
    <col min="16134" max="16134" width="8.28515625" style="19" customWidth="1"/>
    <col min="16135" max="16135" width="5.42578125" style="19" customWidth="1"/>
    <col min="16136" max="16136" width="10.42578125" style="19" customWidth="1"/>
    <col min="16137" max="16137" width="8.140625" style="19" customWidth="1"/>
    <col min="16138" max="16138" width="6.7109375" style="19" customWidth="1"/>
    <col min="16139" max="16139" width="11.140625" style="19" customWidth="1"/>
    <col min="16140" max="16140" width="9.28515625" style="19" customWidth="1"/>
    <col min="16141" max="16141" width="6.42578125" style="19" customWidth="1"/>
    <col min="16142" max="16142" width="12.140625" style="19" customWidth="1"/>
    <col min="16143" max="16384" width="11.42578125" style="19"/>
  </cols>
  <sheetData>
    <row r="1" spans="1:24" ht="18" customHeight="1">
      <c r="A1" s="2664" t="s">
        <v>1321</v>
      </c>
      <c r="B1" s="2664"/>
      <c r="C1" s="2664"/>
      <c r="D1" s="2664"/>
      <c r="E1" s="2664"/>
      <c r="F1" s="2664"/>
      <c r="G1" s="2664"/>
      <c r="H1" s="2664"/>
      <c r="I1" s="2664"/>
      <c r="J1" s="2664"/>
      <c r="K1" s="2664"/>
      <c r="L1" s="2664"/>
      <c r="M1" s="2664"/>
      <c r="N1" s="2664"/>
      <c r="O1" s="2664"/>
      <c r="P1" s="2664"/>
      <c r="Q1" s="2664"/>
      <c r="U1" s="2181"/>
    </row>
    <row r="2" spans="1:24" ht="9.75" customHeight="1" thickBot="1"/>
    <row r="3" spans="1:24" ht="18.75" customHeight="1" thickTop="1" thickBot="1">
      <c r="A3" s="793" t="s">
        <v>189</v>
      </c>
      <c r="B3" s="2665">
        <v>2007</v>
      </c>
      <c r="C3" s="2666"/>
      <c r="D3" s="2252">
        <v>2009</v>
      </c>
      <c r="E3" s="2247"/>
      <c r="F3" s="2248"/>
      <c r="G3" s="2252">
        <v>2010</v>
      </c>
      <c r="H3" s="2247"/>
      <c r="I3" s="2248"/>
      <c r="J3" s="2252">
        <v>2011</v>
      </c>
      <c r="K3" s="2247"/>
      <c r="L3" s="2248"/>
      <c r="M3" s="2247">
        <v>2012</v>
      </c>
      <c r="N3" s="2247"/>
      <c r="O3" s="2248"/>
      <c r="P3" s="2667">
        <v>2013</v>
      </c>
      <c r="Q3" s="2667"/>
      <c r="R3" s="2668"/>
      <c r="S3" s="2667">
        <v>2014</v>
      </c>
      <c r="T3" s="2667"/>
      <c r="U3" s="2668"/>
    </row>
    <row r="4" spans="1:24" ht="15" customHeight="1">
      <c r="A4" s="150"/>
      <c r="B4" s="151" t="s">
        <v>250</v>
      </c>
      <c r="C4" s="152" t="s">
        <v>251</v>
      </c>
      <c r="D4" s="789" t="s">
        <v>250</v>
      </c>
      <c r="E4" s="790" t="s">
        <v>251</v>
      </c>
      <c r="F4" s="791" t="s">
        <v>252</v>
      </c>
      <c r="G4" s="789" t="s">
        <v>250</v>
      </c>
      <c r="H4" s="790" t="s">
        <v>251</v>
      </c>
      <c r="I4" s="791" t="s">
        <v>252</v>
      </c>
      <c r="J4" s="789" t="s">
        <v>250</v>
      </c>
      <c r="K4" s="790" t="s">
        <v>251</v>
      </c>
      <c r="L4" s="792" t="s">
        <v>252</v>
      </c>
      <c r="M4" s="852" t="s">
        <v>250</v>
      </c>
      <c r="N4" s="790" t="s">
        <v>251</v>
      </c>
      <c r="O4" s="792" t="s">
        <v>252</v>
      </c>
      <c r="P4" s="852" t="s">
        <v>250</v>
      </c>
      <c r="Q4" s="790" t="s">
        <v>251</v>
      </c>
      <c r="R4" s="792" t="s">
        <v>252</v>
      </c>
      <c r="S4" s="852" t="s">
        <v>250</v>
      </c>
      <c r="T4" s="790" t="s">
        <v>251</v>
      </c>
      <c r="U4" s="792" t="s">
        <v>252</v>
      </c>
    </row>
    <row r="5" spans="1:24" ht="15" customHeight="1">
      <c r="A5" s="1990" t="s">
        <v>190</v>
      </c>
      <c r="B5" s="2671"/>
      <c r="C5" s="2669"/>
      <c r="D5" s="2251"/>
      <c r="E5" s="2249"/>
      <c r="F5" s="2250"/>
      <c r="G5" s="2251"/>
      <c r="H5" s="2249"/>
      <c r="I5" s="2250"/>
      <c r="J5" s="2251"/>
      <c r="K5" s="2249"/>
      <c r="L5" s="2250"/>
      <c r="M5" s="2249"/>
      <c r="N5" s="2249"/>
      <c r="O5" s="2250"/>
      <c r="P5" s="2669"/>
      <c r="Q5" s="2669"/>
      <c r="R5" s="2670"/>
      <c r="S5" s="2669"/>
      <c r="T5" s="2669"/>
      <c r="U5" s="2670"/>
      <c r="W5" s="414"/>
    </row>
    <row r="6" spans="1:24" ht="15">
      <c r="A6" s="1990" t="s">
        <v>158</v>
      </c>
      <c r="B6" s="109">
        <v>555347</v>
      </c>
      <c r="C6" s="153">
        <v>54.5</v>
      </c>
      <c r="D6" s="794">
        <v>598504</v>
      </c>
      <c r="E6" s="796">
        <v>54.5</v>
      </c>
      <c r="F6" s="797" t="s">
        <v>253</v>
      </c>
      <c r="G6" s="794">
        <v>625864</v>
      </c>
      <c r="H6" s="813">
        <v>54.2</v>
      </c>
      <c r="I6" s="797" t="s">
        <v>254</v>
      </c>
      <c r="J6" s="814">
        <v>648838</v>
      </c>
      <c r="K6" s="815" t="s">
        <v>255</v>
      </c>
      <c r="L6" s="853" t="s">
        <v>256</v>
      </c>
      <c r="M6" s="841">
        <v>668668</v>
      </c>
      <c r="N6" s="817">
        <v>54.7</v>
      </c>
      <c r="O6" s="853" t="s">
        <v>257</v>
      </c>
      <c r="P6" s="841">
        <v>692856</v>
      </c>
      <c r="Q6" s="816">
        <v>54.4</v>
      </c>
      <c r="R6" s="853" t="s">
        <v>280</v>
      </c>
      <c r="S6" s="841">
        <v>721397</v>
      </c>
      <c r="T6" s="816">
        <v>54.4</v>
      </c>
      <c r="U6" s="853" t="s">
        <v>319</v>
      </c>
      <c r="W6" s="414"/>
      <c r="X6" s="414"/>
    </row>
    <row r="7" spans="1:24" ht="15">
      <c r="A7" s="1990" t="s">
        <v>159</v>
      </c>
      <c r="B7" s="109">
        <v>142972</v>
      </c>
      <c r="C7" s="157">
        <v>14</v>
      </c>
      <c r="D7" s="794">
        <v>152721</v>
      </c>
      <c r="E7" s="796">
        <v>13.9</v>
      </c>
      <c r="F7" s="797" t="s">
        <v>259</v>
      </c>
      <c r="G7" s="794">
        <v>169099</v>
      </c>
      <c r="H7" s="818">
        <v>14.6</v>
      </c>
      <c r="I7" s="797" t="s">
        <v>260</v>
      </c>
      <c r="J7" s="814">
        <v>184304</v>
      </c>
      <c r="K7" s="815" t="s">
        <v>261</v>
      </c>
      <c r="L7" s="853" t="s">
        <v>262</v>
      </c>
      <c r="M7" s="841">
        <v>189092</v>
      </c>
      <c r="N7" s="817">
        <v>15.5</v>
      </c>
      <c r="O7" s="853" t="s">
        <v>257</v>
      </c>
      <c r="P7" s="841">
        <v>199465</v>
      </c>
      <c r="Q7" s="817">
        <v>15.7</v>
      </c>
      <c r="R7" s="853" t="s">
        <v>294</v>
      </c>
      <c r="S7" s="841">
        <v>199968</v>
      </c>
      <c r="T7" s="817">
        <v>15.1</v>
      </c>
      <c r="U7" s="853" t="s">
        <v>1377</v>
      </c>
      <c r="W7" s="414"/>
      <c r="X7" s="414"/>
    </row>
    <row r="8" spans="1:24" ht="15">
      <c r="A8" s="1990" t="s">
        <v>156</v>
      </c>
      <c r="B8" s="109">
        <v>80336</v>
      </c>
      <c r="C8" s="157">
        <v>7.9</v>
      </c>
      <c r="D8" s="794">
        <v>85532</v>
      </c>
      <c r="E8" s="796">
        <v>7.8</v>
      </c>
      <c r="F8" s="797" t="s">
        <v>263</v>
      </c>
      <c r="G8" s="794">
        <v>85218</v>
      </c>
      <c r="H8" s="813">
        <v>7.4</v>
      </c>
      <c r="I8" s="797" t="s">
        <v>264</v>
      </c>
      <c r="J8" s="814">
        <v>82926</v>
      </c>
      <c r="K8" s="815" t="s">
        <v>265</v>
      </c>
      <c r="L8" s="853" t="s">
        <v>266</v>
      </c>
      <c r="M8" s="841">
        <v>86601</v>
      </c>
      <c r="N8" s="817">
        <v>7.1</v>
      </c>
      <c r="O8" s="853" t="s">
        <v>267</v>
      </c>
      <c r="P8" s="841">
        <v>87352</v>
      </c>
      <c r="Q8" s="817">
        <v>6.9</v>
      </c>
      <c r="R8" s="853" t="s">
        <v>1398</v>
      </c>
      <c r="S8" s="841">
        <v>90615</v>
      </c>
      <c r="T8" s="817">
        <v>6.8</v>
      </c>
      <c r="U8" s="853" t="s">
        <v>256</v>
      </c>
      <c r="W8" s="414"/>
      <c r="X8" s="414"/>
    </row>
    <row r="9" spans="1:24" ht="15">
      <c r="A9" s="1990" t="s">
        <v>157</v>
      </c>
      <c r="B9" s="109">
        <v>18033</v>
      </c>
      <c r="C9" s="157">
        <v>1.8</v>
      </c>
      <c r="D9" s="794">
        <v>20752</v>
      </c>
      <c r="E9" s="796">
        <v>1.9</v>
      </c>
      <c r="F9" s="797" t="s">
        <v>268</v>
      </c>
      <c r="G9" s="794">
        <v>22025</v>
      </c>
      <c r="H9" s="813">
        <v>1.9</v>
      </c>
      <c r="I9" s="797" t="s">
        <v>269</v>
      </c>
      <c r="J9" s="814">
        <v>23361</v>
      </c>
      <c r="K9" s="815" t="s">
        <v>270</v>
      </c>
      <c r="L9" s="853" t="s">
        <v>269</v>
      </c>
      <c r="M9" s="841">
        <v>24810</v>
      </c>
      <c r="N9" s="817">
        <v>2</v>
      </c>
      <c r="O9" s="853" t="s">
        <v>271</v>
      </c>
      <c r="P9" s="841">
        <v>24691</v>
      </c>
      <c r="Q9" s="817">
        <v>1.9</v>
      </c>
      <c r="R9" s="853" t="s">
        <v>864</v>
      </c>
      <c r="S9" s="841">
        <v>27424</v>
      </c>
      <c r="T9" s="817">
        <v>2.1</v>
      </c>
      <c r="U9" s="853" t="s">
        <v>1290</v>
      </c>
      <c r="W9" s="414"/>
      <c r="X9" s="414"/>
    </row>
    <row r="10" spans="1:24" ht="15">
      <c r="A10" s="1990" t="s">
        <v>191</v>
      </c>
      <c r="B10" s="109">
        <v>11533</v>
      </c>
      <c r="C10" s="157">
        <v>1.1000000000000001</v>
      </c>
      <c r="D10" s="794">
        <v>13109</v>
      </c>
      <c r="E10" s="796">
        <v>1.2</v>
      </c>
      <c r="F10" s="797" t="s">
        <v>272</v>
      </c>
      <c r="G10" s="794">
        <v>15014</v>
      </c>
      <c r="H10" s="813">
        <v>1.3</v>
      </c>
      <c r="I10" s="797" t="s">
        <v>273</v>
      </c>
      <c r="J10" s="814">
        <v>15776</v>
      </c>
      <c r="K10" s="815" t="s">
        <v>274</v>
      </c>
      <c r="L10" s="853" t="s">
        <v>275</v>
      </c>
      <c r="M10" s="841">
        <v>16667</v>
      </c>
      <c r="N10" s="817">
        <v>1.4</v>
      </c>
      <c r="O10" s="853" t="s">
        <v>276</v>
      </c>
      <c r="P10" s="841">
        <v>16667</v>
      </c>
      <c r="Q10" s="817">
        <v>1.3</v>
      </c>
      <c r="R10" s="853" t="s">
        <v>212</v>
      </c>
      <c r="S10" s="841">
        <v>18340</v>
      </c>
      <c r="T10" s="817">
        <v>1.4</v>
      </c>
      <c r="U10" s="853" t="s">
        <v>863</v>
      </c>
      <c r="W10" s="414"/>
      <c r="X10" s="414"/>
    </row>
    <row r="11" spans="1:24" ht="15">
      <c r="A11" s="1990" t="s">
        <v>192</v>
      </c>
      <c r="B11" s="109">
        <v>8129</v>
      </c>
      <c r="C11" s="157">
        <v>0.8</v>
      </c>
      <c r="D11" s="794">
        <v>8397</v>
      </c>
      <c r="E11" s="796">
        <v>0.8</v>
      </c>
      <c r="F11" s="797" t="s">
        <v>277</v>
      </c>
      <c r="G11" s="794">
        <v>8690</v>
      </c>
      <c r="H11" s="819">
        <v>0.7</v>
      </c>
      <c r="I11" s="797" t="s">
        <v>263</v>
      </c>
      <c r="J11" s="814">
        <v>8690</v>
      </c>
      <c r="K11" s="815" t="s">
        <v>278</v>
      </c>
      <c r="L11" s="853" t="s">
        <v>212</v>
      </c>
      <c r="M11" s="841">
        <v>8776</v>
      </c>
      <c r="N11" s="817">
        <v>0.7</v>
      </c>
      <c r="O11" s="853" t="s">
        <v>279</v>
      </c>
      <c r="P11" s="841">
        <v>8957</v>
      </c>
      <c r="Q11" s="817">
        <v>0.7</v>
      </c>
      <c r="R11" s="853" t="s">
        <v>277</v>
      </c>
      <c r="S11" s="841">
        <v>9103</v>
      </c>
      <c r="T11" s="817">
        <v>0.7</v>
      </c>
      <c r="U11" s="853" t="s">
        <v>718</v>
      </c>
      <c r="W11" s="414"/>
      <c r="X11" s="414"/>
    </row>
    <row r="12" spans="1:24" ht="15">
      <c r="A12" s="1990" t="s">
        <v>194</v>
      </c>
      <c r="B12" s="109">
        <v>5896</v>
      </c>
      <c r="C12" s="157">
        <v>0.6</v>
      </c>
      <c r="D12" s="794">
        <v>6084</v>
      </c>
      <c r="E12" s="796">
        <v>0.5</v>
      </c>
      <c r="F12" s="797" t="s">
        <v>280</v>
      </c>
      <c r="G12" s="794">
        <v>6408</v>
      </c>
      <c r="H12" s="819">
        <v>0.6</v>
      </c>
      <c r="I12" s="797" t="s">
        <v>281</v>
      </c>
      <c r="J12" s="814">
        <v>6783</v>
      </c>
      <c r="K12" s="815" t="s">
        <v>282</v>
      </c>
      <c r="L12" s="853" t="s">
        <v>271</v>
      </c>
      <c r="M12" s="841">
        <v>7083</v>
      </c>
      <c r="N12" s="817">
        <v>0.6</v>
      </c>
      <c r="O12" s="853" t="s">
        <v>267</v>
      </c>
      <c r="P12" s="841">
        <v>7330</v>
      </c>
      <c r="Q12" s="817">
        <v>0.6</v>
      </c>
      <c r="R12" s="853" t="s">
        <v>263</v>
      </c>
      <c r="S12" s="841">
        <v>7330</v>
      </c>
      <c r="T12" s="817">
        <v>0.6</v>
      </c>
      <c r="U12" s="853" t="s">
        <v>1153</v>
      </c>
      <c r="W12" s="414"/>
      <c r="X12" s="414"/>
    </row>
    <row r="13" spans="1:24" ht="15">
      <c r="A13" s="1990" t="s">
        <v>195</v>
      </c>
      <c r="B13" s="109">
        <v>5621</v>
      </c>
      <c r="C13" s="158">
        <v>0.5</v>
      </c>
      <c r="D13" s="794">
        <v>6659</v>
      </c>
      <c r="E13" s="798">
        <v>0.6</v>
      </c>
      <c r="F13" s="797" t="s">
        <v>283</v>
      </c>
      <c r="G13" s="794">
        <v>5916</v>
      </c>
      <c r="H13" s="819">
        <v>0.5</v>
      </c>
      <c r="I13" s="797" t="s">
        <v>284</v>
      </c>
      <c r="J13" s="814">
        <v>6954</v>
      </c>
      <c r="K13" s="815" t="s">
        <v>282</v>
      </c>
      <c r="L13" s="853" t="s">
        <v>285</v>
      </c>
      <c r="M13" s="841">
        <v>7797</v>
      </c>
      <c r="N13" s="817">
        <v>0.6</v>
      </c>
      <c r="O13" s="853" t="s">
        <v>286</v>
      </c>
      <c r="P13" s="841">
        <v>8536</v>
      </c>
      <c r="Q13" s="817">
        <v>0.7</v>
      </c>
      <c r="R13" s="853" t="s">
        <v>865</v>
      </c>
      <c r="S13" s="841">
        <v>9648</v>
      </c>
      <c r="T13" s="817">
        <v>0.7</v>
      </c>
      <c r="U13" s="853" t="s">
        <v>1378</v>
      </c>
      <c r="W13" s="414"/>
      <c r="X13" s="414"/>
    </row>
    <row r="14" spans="1:24" ht="15">
      <c r="A14" s="1990" t="s">
        <v>193</v>
      </c>
      <c r="B14" s="109">
        <v>7153</v>
      </c>
      <c r="C14" s="155">
        <v>0.8</v>
      </c>
      <c r="D14" s="794">
        <v>7688</v>
      </c>
      <c r="E14" s="796">
        <v>0.7</v>
      </c>
      <c r="F14" s="797" t="s">
        <v>287</v>
      </c>
      <c r="G14" s="794">
        <v>7845</v>
      </c>
      <c r="H14" s="813">
        <v>0.7</v>
      </c>
      <c r="I14" s="797" t="s">
        <v>288</v>
      </c>
      <c r="J14" s="814">
        <v>8141</v>
      </c>
      <c r="K14" s="815" t="s">
        <v>278</v>
      </c>
      <c r="L14" s="853" t="s">
        <v>289</v>
      </c>
      <c r="M14" s="841">
        <v>8704</v>
      </c>
      <c r="N14" s="817">
        <v>0.7</v>
      </c>
      <c r="O14" s="853" t="s">
        <v>290</v>
      </c>
      <c r="P14" s="841">
        <v>8704</v>
      </c>
      <c r="Q14" s="817">
        <v>0.7</v>
      </c>
      <c r="R14" s="853" t="s">
        <v>212</v>
      </c>
      <c r="S14" s="841">
        <v>9225</v>
      </c>
      <c r="T14" s="817">
        <v>0.7</v>
      </c>
      <c r="U14" s="853" t="s">
        <v>301</v>
      </c>
      <c r="W14" s="414"/>
      <c r="X14" s="414"/>
    </row>
    <row r="15" spans="1:24" ht="15.75" thickBot="1">
      <c r="A15" s="1995" t="s">
        <v>196</v>
      </c>
      <c r="B15" s="118">
        <v>11783</v>
      </c>
      <c r="C15" s="159">
        <v>1.1000000000000001</v>
      </c>
      <c r="D15" s="795">
        <v>11932</v>
      </c>
      <c r="E15" s="799">
        <v>1.1000000000000001</v>
      </c>
      <c r="F15" s="800" t="s">
        <v>291</v>
      </c>
      <c r="G15" s="795">
        <v>12527</v>
      </c>
      <c r="H15" s="820">
        <v>1.1000000000000001</v>
      </c>
      <c r="I15" s="800" t="s">
        <v>292</v>
      </c>
      <c r="J15" s="821">
        <v>13216</v>
      </c>
      <c r="K15" s="822" t="s">
        <v>293</v>
      </c>
      <c r="L15" s="854" t="s">
        <v>294</v>
      </c>
      <c r="M15" s="847">
        <v>14214</v>
      </c>
      <c r="N15" s="823">
        <v>1.2</v>
      </c>
      <c r="O15" s="854" t="s">
        <v>295</v>
      </c>
      <c r="P15" s="847">
        <v>15088</v>
      </c>
      <c r="Q15" s="965">
        <v>1.2</v>
      </c>
      <c r="R15" s="854" t="s">
        <v>269</v>
      </c>
      <c r="S15" s="847">
        <v>16230</v>
      </c>
      <c r="T15" s="965">
        <v>1.2</v>
      </c>
      <c r="U15" s="854" t="s">
        <v>259</v>
      </c>
      <c r="W15" s="414"/>
      <c r="X15" s="414"/>
    </row>
    <row r="16" spans="1:24" ht="18" customHeight="1" thickBot="1">
      <c r="A16" s="1986" t="s">
        <v>296</v>
      </c>
      <c r="B16" s="973">
        <v>846803</v>
      </c>
      <c r="C16" s="787">
        <f>SUM(C6:C15)</f>
        <v>83.09999999999998</v>
      </c>
      <c r="D16" s="954">
        <f>SUM(D6:D15)</f>
        <v>911378</v>
      </c>
      <c r="E16" s="801">
        <f>SUM(E6:E15)</f>
        <v>83</v>
      </c>
      <c r="F16" s="802" t="s">
        <v>291</v>
      </c>
      <c r="G16" s="954">
        <f>SUM(G6:G15)</f>
        <v>958606</v>
      </c>
      <c r="H16" s="803">
        <f>SUM(H6:H15)</f>
        <v>83</v>
      </c>
      <c r="I16" s="846" t="s">
        <v>297</v>
      </c>
      <c r="J16" s="966">
        <f>SUM(J6:J15)</f>
        <v>998989</v>
      </c>
      <c r="K16" s="804" t="s">
        <v>298</v>
      </c>
      <c r="L16" s="802" t="s">
        <v>267</v>
      </c>
      <c r="M16" s="954">
        <f>SUM(M6:M15)</f>
        <v>1032412</v>
      </c>
      <c r="N16" s="805">
        <f>SUM(N6:N15)</f>
        <v>84.5</v>
      </c>
      <c r="O16" s="802" t="s">
        <v>299</v>
      </c>
      <c r="P16" s="954">
        <f>SUM(P6:P15)</f>
        <v>1069646</v>
      </c>
      <c r="Q16" s="964">
        <v>84</v>
      </c>
      <c r="R16" s="802" t="s">
        <v>280</v>
      </c>
      <c r="S16" s="954">
        <f>SUM(S6:S15)</f>
        <v>1109280</v>
      </c>
      <c r="T16" s="964">
        <v>83.7</v>
      </c>
      <c r="U16" s="802" t="s">
        <v>1412</v>
      </c>
      <c r="W16" s="414"/>
      <c r="X16" s="414"/>
    </row>
    <row r="17" spans="1:24" ht="15">
      <c r="A17" s="1991" t="s">
        <v>198</v>
      </c>
      <c r="B17" s="161"/>
      <c r="C17" s="162"/>
      <c r="D17" s="824"/>
      <c r="E17" s="825"/>
      <c r="F17" s="826"/>
      <c r="G17" s="824"/>
      <c r="H17" s="825"/>
      <c r="I17" s="826"/>
      <c r="J17" s="827"/>
      <c r="K17" s="828"/>
      <c r="L17" s="855"/>
      <c r="M17" s="828"/>
      <c r="N17" s="829"/>
      <c r="O17" s="855"/>
      <c r="P17" s="828"/>
      <c r="Q17" s="963"/>
      <c r="R17" s="855"/>
      <c r="S17" s="828"/>
      <c r="T17" s="963"/>
      <c r="U17" s="855"/>
      <c r="W17" s="414"/>
      <c r="X17" s="414"/>
    </row>
    <row r="18" spans="1:24" ht="15">
      <c r="A18" s="1990" t="s">
        <v>199</v>
      </c>
      <c r="B18" s="154">
        <v>15637</v>
      </c>
      <c r="C18" s="156">
        <v>1.5</v>
      </c>
      <c r="D18" s="794">
        <v>16402</v>
      </c>
      <c r="E18" s="796">
        <v>1.5</v>
      </c>
      <c r="F18" s="797" t="s">
        <v>299</v>
      </c>
      <c r="G18" s="794">
        <v>16753</v>
      </c>
      <c r="H18" s="813">
        <v>1.5</v>
      </c>
      <c r="I18" s="797" t="s">
        <v>277</v>
      </c>
      <c r="J18" s="830">
        <v>17753</v>
      </c>
      <c r="K18" s="815" t="s">
        <v>300</v>
      </c>
      <c r="L18" s="853" t="s">
        <v>301</v>
      </c>
      <c r="M18" s="841">
        <v>18796</v>
      </c>
      <c r="N18" s="817">
        <v>1.5</v>
      </c>
      <c r="O18" s="853" t="s">
        <v>294</v>
      </c>
      <c r="P18" s="841">
        <v>19751</v>
      </c>
      <c r="Q18" s="816">
        <v>1.6</v>
      </c>
      <c r="R18" s="853" t="s">
        <v>275</v>
      </c>
      <c r="S18" s="841">
        <v>20652</v>
      </c>
      <c r="T18" s="816">
        <v>1.6</v>
      </c>
      <c r="U18" s="853" t="s">
        <v>254</v>
      </c>
      <c r="W18" s="414"/>
      <c r="X18" s="414"/>
    </row>
    <row r="19" spans="1:24" ht="15">
      <c r="A19" s="1990" t="s">
        <v>200</v>
      </c>
      <c r="B19" s="154">
        <v>77877</v>
      </c>
      <c r="C19" s="156">
        <v>7.7</v>
      </c>
      <c r="D19" s="794">
        <v>87177</v>
      </c>
      <c r="E19" s="796">
        <v>7.9</v>
      </c>
      <c r="F19" s="797" t="s">
        <v>267</v>
      </c>
      <c r="G19" s="794">
        <v>91669</v>
      </c>
      <c r="H19" s="813">
        <v>7.9</v>
      </c>
      <c r="I19" s="797" t="s">
        <v>275</v>
      </c>
      <c r="J19" s="830">
        <v>93356</v>
      </c>
      <c r="K19" s="815" t="s">
        <v>302</v>
      </c>
      <c r="L19" s="853" t="s">
        <v>303</v>
      </c>
      <c r="M19" s="841">
        <v>68952</v>
      </c>
      <c r="N19" s="817">
        <v>5.6</v>
      </c>
      <c r="O19" s="853" t="s">
        <v>304</v>
      </c>
      <c r="P19" s="841">
        <v>69740</v>
      </c>
      <c r="Q19" s="816">
        <v>5.5</v>
      </c>
      <c r="R19" s="853" t="s">
        <v>363</v>
      </c>
      <c r="S19" s="841">
        <v>69740</v>
      </c>
      <c r="T19" s="816">
        <v>5.3</v>
      </c>
      <c r="U19" s="853" t="s">
        <v>1153</v>
      </c>
      <c r="W19" s="414"/>
      <c r="X19" s="414"/>
    </row>
    <row r="20" spans="1:24" ht="15">
      <c r="A20" s="1990" t="s">
        <v>201</v>
      </c>
      <c r="B20" s="154">
        <v>4255</v>
      </c>
      <c r="C20" s="156">
        <v>0.4</v>
      </c>
      <c r="D20" s="794">
        <v>2860</v>
      </c>
      <c r="E20" s="796">
        <v>0.26</v>
      </c>
      <c r="F20" s="797" t="s">
        <v>305</v>
      </c>
      <c r="G20" s="794">
        <v>1252</v>
      </c>
      <c r="H20" s="813">
        <v>0.1</v>
      </c>
      <c r="I20" s="797" t="s">
        <v>306</v>
      </c>
      <c r="J20" s="830">
        <v>3597</v>
      </c>
      <c r="K20" s="815" t="s">
        <v>307</v>
      </c>
      <c r="L20" s="853" t="s">
        <v>308</v>
      </c>
      <c r="M20" s="841">
        <v>3445</v>
      </c>
      <c r="N20" s="817">
        <v>0.3</v>
      </c>
      <c r="O20" s="853" t="s">
        <v>309</v>
      </c>
      <c r="P20" s="841">
        <v>3800</v>
      </c>
      <c r="Q20" s="816">
        <v>0.3</v>
      </c>
      <c r="R20" s="853" t="s">
        <v>619</v>
      </c>
      <c r="S20" s="841">
        <v>4200</v>
      </c>
      <c r="T20" s="816">
        <v>0.3</v>
      </c>
      <c r="U20" s="853" t="s">
        <v>635</v>
      </c>
      <c r="W20" s="414"/>
      <c r="X20" s="414"/>
    </row>
    <row r="21" spans="1:24" ht="15.75" thickBot="1">
      <c r="A21" s="1995" t="s">
        <v>164</v>
      </c>
      <c r="B21" s="160">
        <v>340</v>
      </c>
      <c r="C21" s="164" t="s">
        <v>212</v>
      </c>
      <c r="D21" s="795">
        <v>396</v>
      </c>
      <c r="E21" s="831" t="s">
        <v>310</v>
      </c>
      <c r="F21" s="800" t="s">
        <v>311</v>
      </c>
      <c r="G21" s="795">
        <v>364</v>
      </c>
      <c r="H21" s="820" t="s">
        <v>212</v>
      </c>
      <c r="I21" s="800" t="s">
        <v>312</v>
      </c>
      <c r="J21" s="832">
        <v>343</v>
      </c>
      <c r="K21" s="822" t="s">
        <v>212</v>
      </c>
      <c r="L21" s="854" t="s">
        <v>305</v>
      </c>
      <c r="M21" s="847">
        <v>391</v>
      </c>
      <c r="N21" s="823" t="s">
        <v>212</v>
      </c>
      <c r="O21" s="854" t="s">
        <v>313</v>
      </c>
      <c r="P21" s="847">
        <v>391</v>
      </c>
      <c r="Q21" s="961" t="s">
        <v>212</v>
      </c>
      <c r="R21" s="854" t="s">
        <v>212</v>
      </c>
      <c r="S21" s="847">
        <v>519</v>
      </c>
      <c r="T21" s="961"/>
      <c r="U21" s="854" t="s">
        <v>1379</v>
      </c>
      <c r="W21" s="414"/>
      <c r="X21" s="414"/>
    </row>
    <row r="22" spans="1:24" ht="18" customHeight="1" thickBot="1">
      <c r="A22" s="1987" t="s">
        <v>314</v>
      </c>
      <c r="B22" s="788">
        <f>SUM(B18:B21)</f>
        <v>98109</v>
      </c>
      <c r="C22" s="972">
        <v>9.6</v>
      </c>
      <c r="D22" s="954">
        <f>SUM(D18:D21)</f>
        <v>106835</v>
      </c>
      <c r="E22" s="801">
        <f>SUM(E18:E21)</f>
        <v>9.66</v>
      </c>
      <c r="F22" s="802" t="s">
        <v>289</v>
      </c>
      <c r="G22" s="959">
        <f>SUM(G18:G21)</f>
        <v>110038</v>
      </c>
      <c r="H22" s="806">
        <v>9.5</v>
      </c>
      <c r="I22" s="802" t="s">
        <v>257</v>
      </c>
      <c r="J22" s="954">
        <f>SUM(J18:J21)</f>
        <v>115049</v>
      </c>
      <c r="K22" s="807" t="s">
        <v>315</v>
      </c>
      <c r="L22" s="802" t="s">
        <v>316</v>
      </c>
      <c r="M22" s="954">
        <f>SUM(M18:M21)</f>
        <v>91584</v>
      </c>
      <c r="N22" s="805">
        <f>SUM(N18:N21)</f>
        <v>7.3999999999999995</v>
      </c>
      <c r="O22" s="802" t="s">
        <v>317</v>
      </c>
      <c r="P22" s="954">
        <f>SUM(P18:P21)</f>
        <v>93682</v>
      </c>
      <c r="Q22" s="962">
        <v>7.4</v>
      </c>
      <c r="R22" s="802" t="s">
        <v>646</v>
      </c>
      <c r="S22" s="954">
        <f>SUM(S18:S21)</f>
        <v>95111</v>
      </c>
      <c r="T22" s="962">
        <v>7.2</v>
      </c>
      <c r="U22" s="802" t="s">
        <v>1126</v>
      </c>
      <c r="W22" s="414"/>
      <c r="X22" s="414"/>
    </row>
    <row r="23" spans="1:24" ht="15">
      <c r="A23" s="1991" t="s">
        <v>228</v>
      </c>
      <c r="B23" s="161"/>
      <c r="C23" s="162"/>
      <c r="D23" s="824"/>
      <c r="E23" s="825"/>
      <c r="F23" s="826"/>
      <c r="G23" s="824"/>
      <c r="H23" s="825"/>
      <c r="I23" s="826"/>
      <c r="J23" s="827"/>
      <c r="K23" s="828"/>
      <c r="L23" s="855"/>
      <c r="M23" s="828"/>
      <c r="N23" s="829"/>
      <c r="O23" s="855"/>
      <c r="P23" s="828"/>
      <c r="Q23" s="974"/>
      <c r="R23" s="855"/>
      <c r="S23" s="828"/>
      <c r="T23" s="974"/>
      <c r="U23" s="855"/>
      <c r="W23" s="414"/>
      <c r="X23" s="414"/>
    </row>
    <row r="24" spans="1:24" ht="15">
      <c r="A24" s="1990" t="s">
        <v>204</v>
      </c>
      <c r="B24" s="165">
        <v>19214</v>
      </c>
      <c r="C24" s="163">
        <v>1.9</v>
      </c>
      <c r="D24" s="794">
        <v>18582</v>
      </c>
      <c r="E24" s="796">
        <v>1.7</v>
      </c>
      <c r="F24" s="797" t="s">
        <v>318</v>
      </c>
      <c r="G24" s="794">
        <v>19350</v>
      </c>
      <c r="H24" s="813">
        <v>1.8</v>
      </c>
      <c r="I24" s="797" t="s">
        <v>319</v>
      </c>
      <c r="J24" s="830">
        <v>15287</v>
      </c>
      <c r="K24" s="815" t="s">
        <v>274</v>
      </c>
      <c r="L24" s="853" t="s">
        <v>320</v>
      </c>
      <c r="M24" s="841">
        <v>16774</v>
      </c>
      <c r="N24" s="817">
        <v>1.4</v>
      </c>
      <c r="O24" s="853" t="s">
        <v>321</v>
      </c>
      <c r="P24" s="841">
        <v>18638</v>
      </c>
      <c r="Q24" s="816">
        <v>1.5</v>
      </c>
      <c r="R24" s="853" t="s">
        <v>1290</v>
      </c>
      <c r="S24" s="841">
        <v>20550</v>
      </c>
      <c r="T24" s="816">
        <v>1.6</v>
      </c>
      <c r="U24" s="853" t="s">
        <v>619</v>
      </c>
      <c r="W24" s="414"/>
      <c r="X24" s="414"/>
    </row>
    <row r="25" spans="1:24" ht="15">
      <c r="A25" s="1990" t="s">
        <v>205</v>
      </c>
      <c r="B25" s="165">
        <v>10838</v>
      </c>
      <c r="C25" s="163">
        <v>1.1000000000000001</v>
      </c>
      <c r="D25" s="794">
        <v>13842</v>
      </c>
      <c r="E25" s="796">
        <v>1.3</v>
      </c>
      <c r="F25" s="797" t="s">
        <v>322</v>
      </c>
      <c r="G25" s="794">
        <v>15670</v>
      </c>
      <c r="H25" s="833">
        <v>1.3</v>
      </c>
      <c r="I25" s="834" t="s">
        <v>323</v>
      </c>
      <c r="J25" s="830">
        <v>14470</v>
      </c>
      <c r="K25" s="815" t="s">
        <v>324</v>
      </c>
      <c r="L25" s="853" t="s">
        <v>325</v>
      </c>
      <c r="M25" s="841">
        <v>19361</v>
      </c>
      <c r="N25" s="817">
        <v>1.6</v>
      </c>
      <c r="O25" s="853" t="s">
        <v>326</v>
      </c>
      <c r="P25" s="841">
        <v>23378</v>
      </c>
      <c r="Q25" s="816">
        <v>1.8</v>
      </c>
      <c r="R25" s="853" t="s">
        <v>1406</v>
      </c>
      <c r="S25" s="841">
        <v>25472</v>
      </c>
      <c r="T25" s="816">
        <v>1.9</v>
      </c>
      <c r="U25" s="853" t="s">
        <v>262</v>
      </c>
      <c r="W25" s="414"/>
      <c r="X25" s="414"/>
    </row>
    <row r="26" spans="1:24" ht="15">
      <c r="A26" s="1990" t="s">
        <v>206</v>
      </c>
      <c r="B26" s="165">
        <v>2257</v>
      </c>
      <c r="C26" s="163">
        <v>0.3</v>
      </c>
      <c r="D26" s="794">
        <v>2398</v>
      </c>
      <c r="E26" s="796">
        <v>0.2</v>
      </c>
      <c r="F26" s="797" t="s">
        <v>327</v>
      </c>
      <c r="G26" s="794">
        <v>2475</v>
      </c>
      <c r="H26" s="813">
        <v>0.2</v>
      </c>
      <c r="I26" s="797" t="s">
        <v>299</v>
      </c>
      <c r="J26" s="830">
        <v>3323</v>
      </c>
      <c r="K26" s="815" t="s">
        <v>307</v>
      </c>
      <c r="L26" s="853" t="s">
        <v>328</v>
      </c>
      <c r="M26" s="841">
        <v>3964</v>
      </c>
      <c r="N26" s="817">
        <v>0.3</v>
      </c>
      <c r="O26" s="853" t="s">
        <v>329</v>
      </c>
      <c r="P26" s="841">
        <v>4743</v>
      </c>
      <c r="Q26" s="816">
        <v>0.4</v>
      </c>
      <c r="R26" s="853" t="s">
        <v>1407</v>
      </c>
      <c r="S26" s="841">
        <v>5159</v>
      </c>
      <c r="T26" s="816">
        <v>0.4</v>
      </c>
      <c r="U26" s="853" t="s">
        <v>311</v>
      </c>
      <c r="W26" s="414"/>
      <c r="X26" s="414"/>
    </row>
    <row r="27" spans="1:24" ht="15">
      <c r="A27" s="1990" t="s">
        <v>163</v>
      </c>
      <c r="B27" s="165">
        <v>3706</v>
      </c>
      <c r="C27" s="163">
        <v>0.4</v>
      </c>
      <c r="D27" s="794">
        <v>3039</v>
      </c>
      <c r="E27" s="796">
        <v>0.3</v>
      </c>
      <c r="F27" s="797" t="s">
        <v>330</v>
      </c>
      <c r="G27" s="835">
        <v>4785</v>
      </c>
      <c r="H27" s="813">
        <v>0.4</v>
      </c>
      <c r="I27" s="797" t="s">
        <v>331</v>
      </c>
      <c r="J27" s="830">
        <v>6884</v>
      </c>
      <c r="K27" s="815" t="s">
        <v>282</v>
      </c>
      <c r="L27" s="853" t="s">
        <v>332</v>
      </c>
      <c r="M27" s="841">
        <v>7827</v>
      </c>
      <c r="N27" s="817">
        <v>0.6</v>
      </c>
      <c r="O27" s="853" t="s">
        <v>333</v>
      </c>
      <c r="P27" s="841">
        <v>9451</v>
      </c>
      <c r="Q27" s="816">
        <v>0.7</v>
      </c>
      <c r="R27" s="853" t="s">
        <v>1406</v>
      </c>
      <c r="S27" s="841">
        <v>12326</v>
      </c>
      <c r="T27" s="816">
        <v>0.9</v>
      </c>
      <c r="U27" s="853" t="s">
        <v>1289</v>
      </c>
      <c r="W27" s="414"/>
      <c r="X27" s="414"/>
    </row>
    <row r="28" spans="1:24" ht="15">
      <c r="A28" s="1990" t="s">
        <v>231</v>
      </c>
      <c r="B28" s="165">
        <v>1753</v>
      </c>
      <c r="C28" s="163">
        <v>0.1</v>
      </c>
      <c r="D28" s="794">
        <v>2039</v>
      </c>
      <c r="E28" s="796">
        <v>0.2</v>
      </c>
      <c r="F28" s="797" t="s">
        <v>260</v>
      </c>
      <c r="G28" s="794">
        <v>1775</v>
      </c>
      <c r="H28" s="813">
        <v>0.1</v>
      </c>
      <c r="I28" s="797" t="s">
        <v>334</v>
      </c>
      <c r="J28" s="830">
        <v>1985</v>
      </c>
      <c r="K28" s="815" t="s">
        <v>335</v>
      </c>
      <c r="L28" s="853" t="s">
        <v>336</v>
      </c>
      <c r="M28" s="841">
        <v>2485</v>
      </c>
      <c r="N28" s="817">
        <v>0.2</v>
      </c>
      <c r="O28" s="853" t="s">
        <v>337</v>
      </c>
      <c r="P28" s="841">
        <v>2933</v>
      </c>
      <c r="Q28" s="816">
        <v>0.2</v>
      </c>
      <c r="R28" s="853" t="s">
        <v>1408</v>
      </c>
      <c r="S28" s="841">
        <v>3029</v>
      </c>
      <c r="T28" s="816">
        <v>0.2</v>
      </c>
      <c r="U28" s="853" t="s">
        <v>1380</v>
      </c>
      <c r="W28" s="414"/>
      <c r="X28" s="414"/>
    </row>
    <row r="29" spans="1:24" ht="15">
      <c r="A29" s="1990" t="s">
        <v>229</v>
      </c>
      <c r="B29" s="165">
        <v>2195</v>
      </c>
      <c r="C29" s="163">
        <v>0.2</v>
      </c>
      <c r="D29" s="794">
        <v>2300</v>
      </c>
      <c r="E29" s="796">
        <v>0.2</v>
      </c>
      <c r="F29" s="797" t="s">
        <v>338</v>
      </c>
      <c r="G29" s="835">
        <v>2378</v>
      </c>
      <c r="H29" s="813">
        <v>0.2</v>
      </c>
      <c r="I29" s="797" t="s">
        <v>339</v>
      </c>
      <c r="J29" s="830">
        <v>1800</v>
      </c>
      <c r="K29" s="815" t="s">
        <v>340</v>
      </c>
      <c r="L29" s="853" t="s">
        <v>341</v>
      </c>
      <c r="M29" s="841" t="s">
        <v>230</v>
      </c>
      <c r="N29" s="817">
        <v>0.1</v>
      </c>
      <c r="O29" s="853" t="s">
        <v>212</v>
      </c>
      <c r="P29" s="841">
        <v>1800</v>
      </c>
      <c r="Q29" s="816">
        <v>0.1</v>
      </c>
      <c r="R29" s="853" t="s">
        <v>212</v>
      </c>
      <c r="S29" s="841">
        <v>0</v>
      </c>
      <c r="T29" s="816">
        <v>0</v>
      </c>
      <c r="U29" s="853"/>
      <c r="W29" s="414"/>
      <c r="X29" s="414"/>
    </row>
    <row r="30" spans="1:24" ht="15.75" thickBot="1">
      <c r="A30" s="1995" t="s">
        <v>207</v>
      </c>
      <c r="B30" s="166">
        <v>4583</v>
      </c>
      <c r="C30" s="167">
        <v>0.4</v>
      </c>
      <c r="D30" s="795">
        <v>5679</v>
      </c>
      <c r="E30" s="798">
        <v>0.5</v>
      </c>
      <c r="F30" s="800" t="s">
        <v>276</v>
      </c>
      <c r="G30" s="795">
        <v>5819</v>
      </c>
      <c r="H30" s="836">
        <v>0.5</v>
      </c>
      <c r="I30" s="800" t="s">
        <v>342</v>
      </c>
      <c r="J30" s="832">
        <v>6333</v>
      </c>
      <c r="K30" s="822" t="s">
        <v>343</v>
      </c>
      <c r="L30" s="854" t="s">
        <v>311</v>
      </c>
      <c r="M30" s="847">
        <v>7405</v>
      </c>
      <c r="N30" s="823">
        <v>0.6</v>
      </c>
      <c r="O30" s="854" t="s">
        <v>273</v>
      </c>
      <c r="P30" s="952">
        <v>7531</v>
      </c>
      <c r="Q30" s="967">
        <v>0.6</v>
      </c>
      <c r="R30" s="953" t="s">
        <v>518</v>
      </c>
      <c r="S30" s="952">
        <v>7790</v>
      </c>
      <c r="T30" s="967">
        <v>0.6</v>
      </c>
      <c r="U30" s="953" t="s">
        <v>339</v>
      </c>
      <c r="W30" s="414"/>
      <c r="X30" s="414"/>
    </row>
    <row r="31" spans="1:24" ht="20.25" customHeight="1" thickBot="1">
      <c r="A31" s="1988" t="s">
        <v>209</v>
      </c>
      <c r="B31" s="173">
        <v>44546</v>
      </c>
      <c r="C31" s="971">
        <v>4.4000000000000004</v>
      </c>
      <c r="D31" s="954">
        <f>SUM(D24:D30)</f>
        <v>47879</v>
      </c>
      <c r="E31" s="801">
        <f>SUM(E24:E30)</f>
        <v>4.4000000000000004</v>
      </c>
      <c r="F31" s="802" t="s">
        <v>344</v>
      </c>
      <c r="G31" s="954">
        <f>SUM(G24:G30)</f>
        <v>52252</v>
      </c>
      <c r="H31" s="801">
        <f>SUM(H24:H30)</f>
        <v>4.5</v>
      </c>
      <c r="I31" s="802" t="s">
        <v>345</v>
      </c>
      <c r="J31" s="954">
        <f>SUM(J24:J30)</f>
        <v>50082</v>
      </c>
      <c r="K31" s="807" t="s">
        <v>346</v>
      </c>
      <c r="L31" s="802" t="s">
        <v>347</v>
      </c>
      <c r="M31" s="954">
        <v>59616</v>
      </c>
      <c r="N31" s="805">
        <v>4.9000000000000004</v>
      </c>
      <c r="O31" s="802" t="s">
        <v>348</v>
      </c>
      <c r="P31" s="954">
        <f>SUM(P24:P30)</f>
        <v>68474</v>
      </c>
      <c r="Q31" s="968">
        <v>5.4</v>
      </c>
      <c r="R31" s="802" t="s">
        <v>1409</v>
      </c>
      <c r="S31" s="954">
        <f>SUM(S24:S30)</f>
        <v>74326</v>
      </c>
      <c r="T31" s="968">
        <v>5.6</v>
      </c>
      <c r="U31" s="802" t="s">
        <v>1288</v>
      </c>
      <c r="W31" s="414"/>
      <c r="X31" s="414"/>
    </row>
    <row r="32" spans="1:24" ht="16.5" thickBot="1">
      <c r="A32" s="1992" t="s">
        <v>210</v>
      </c>
      <c r="B32" s="169">
        <v>754</v>
      </c>
      <c r="C32" s="170">
        <v>0.1</v>
      </c>
      <c r="D32" s="957">
        <v>1279</v>
      </c>
      <c r="E32" s="842">
        <v>0.1</v>
      </c>
      <c r="F32" s="843" t="s">
        <v>349</v>
      </c>
      <c r="G32" s="957">
        <v>1495</v>
      </c>
      <c r="H32" s="842">
        <v>0.1</v>
      </c>
      <c r="I32" s="843" t="s">
        <v>350</v>
      </c>
      <c r="J32" s="956">
        <v>1839</v>
      </c>
      <c r="K32" s="848" t="s">
        <v>340</v>
      </c>
      <c r="L32" s="856" t="s">
        <v>351</v>
      </c>
      <c r="M32" s="955">
        <v>2143</v>
      </c>
      <c r="N32" s="984">
        <v>0.2</v>
      </c>
      <c r="O32" s="856" t="s">
        <v>352</v>
      </c>
      <c r="P32" s="955">
        <v>2563</v>
      </c>
      <c r="Q32" s="968">
        <v>0.2</v>
      </c>
      <c r="R32" s="856" t="s">
        <v>1411</v>
      </c>
      <c r="S32" s="955">
        <v>3126</v>
      </c>
      <c r="T32" s="968">
        <v>0.2</v>
      </c>
      <c r="U32" s="856" t="s">
        <v>1381</v>
      </c>
      <c r="W32" s="414"/>
      <c r="X32" s="414"/>
    </row>
    <row r="33" spans="1:24" ht="16.5" thickBot="1">
      <c r="A33" s="1993" t="s">
        <v>353</v>
      </c>
      <c r="B33" s="171">
        <v>1073</v>
      </c>
      <c r="C33" s="172">
        <v>0.1</v>
      </c>
      <c r="D33" s="958">
        <v>1123</v>
      </c>
      <c r="E33" s="844">
        <v>0.1</v>
      </c>
      <c r="F33" s="845" t="s">
        <v>354</v>
      </c>
      <c r="G33" s="958">
        <v>1020</v>
      </c>
      <c r="H33" s="844">
        <v>0.1</v>
      </c>
      <c r="I33" s="845" t="s">
        <v>355</v>
      </c>
      <c r="J33" s="959">
        <v>1306</v>
      </c>
      <c r="K33" s="804" t="s">
        <v>340</v>
      </c>
      <c r="L33" s="802" t="s">
        <v>356</v>
      </c>
      <c r="M33" s="954">
        <v>1383</v>
      </c>
      <c r="N33" s="805">
        <v>0.1</v>
      </c>
      <c r="O33" s="802" t="s">
        <v>357</v>
      </c>
      <c r="P33" s="954">
        <v>1318</v>
      </c>
      <c r="Q33" s="968">
        <v>0.1</v>
      </c>
      <c r="R33" s="802" t="s">
        <v>1410</v>
      </c>
      <c r="S33" s="954">
        <v>2119</v>
      </c>
      <c r="T33" s="968">
        <v>0.2</v>
      </c>
      <c r="U33" s="802" t="s">
        <v>1382</v>
      </c>
      <c r="W33" s="414"/>
      <c r="X33" s="414"/>
    </row>
    <row r="34" spans="1:24" ht="15">
      <c r="A34" s="1991" t="s">
        <v>236</v>
      </c>
      <c r="B34" s="161"/>
      <c r="C34" s="162"/>
      <c r="D34" s="824"/>
      <c r="E34" s="825"/>
      <c r="F34" s="826"/>
      <c r="G34" s="824"/>
      <c r="H34" s="825"/>
      <c r="I34" s="826"/>
      <c r="J34" s="827"/>
      <c r="K34" s="828"/>
      <c r="L34" s="855"/>
      <c r="M34" s="828"/>
      <c r="N34" s="829"/>
      <c r="O34" s="855"/>
      <c r="P34" s="828"/>
      <c r="Q34" s="974"/>
      <c r="R34" s="855"/>
      <c r="S34" s="828"/>
      <c r="T34" s="974"/>
      <c r="U34" s="855"/>
      <c r="W34" s="414"/>
      <c r="X34" s="414"/>
    </row>
    <row r="35" spans="1:24" ht="15">
      <c r="A35" s="1990" t="s">
        <v>219</v>
      </c>
      <c r="B35" s="165">
        <v>13220</v>
      </c>
      <c r="C35" s="163">
        <v>1.3</v>
      </c>
      <c r="D35" s="837">
        <v>15272</v>
      </c>
      <c r="E35" s="796">
        <v>1.4</v>
      </c>
      <c r="F35" s="797" t="s">
        <v>358</v>
      </c>
      <c r="G35" s="837">
        <v>16822</v>
      </c>
      <c r="H35" s="813">
        <v>1.4</v>
      </c>
      <c r="I35" s="797" t="s">
        <v>359</v>
      </c>
      <c r="J35" s="838">
        <v>18135</v>
      </c>
      <c r="K35" s="815" t="s">
        <v>300</v>
      </c>
      <c r="L35" s="853" t="s">
        <v>360</v>
      </c>
      <c r="M35" s="849">
        <v>20300</v>
      </c>
      <c r="N35" s="817">
        <v>1.7</v>
      </c>
      <c r="O35" s="853" t="s">
        <v>260</v>
      </c>
      <c r="P35" s="849">
        <v>22553</v>
      </c>
      <c r="Q35" s="816">
        <v>1.8</v>
      </c>
      <c r="R35" s="853" t="s">
        <v>1290</v>
      </c>
      <c r="S35" s="849">
        <v>24966</v>
      </c>
      <c r="T35" s="816">
        <v>1.9</v>
      </c>
      <c r="U35" s="853" t="s">
        <v>260</v>
      </c>
      <c r="W35" s="414"/>
      <c r="X35" s="414"/>
    </row>
    <row r="36" spans="1:24" ht="15">
      <c r="A36" s="1990" t="s">
        <v>237</v>
      </c>
      <c r="B36" s="165">
        <v>12913</v>
      </c>
      <c r="C36" s="163">
        <v>1.3</v>
      </c>
      <c r="D36" s="837">
        <v>13726</v>
      </c>
      <c r="E36" s="796">
        <v>1.2</v>
      </c>
      <c r="F36" s="797" t="s">
        <v>361</v>
      </c>
      <c r="G36" s="837">
        <v>14683</v>
      </c>
      <c r="H36" s="813">
        <v>1.3</v>
      </c>
      <c r="I36" s="797" t="s">
        <v>295</v>
      </c>
      <c r="J36" s="838">
        <v>14966</v>
      </c>
      <c r="K36" s="815" t="s">
        <v>324</v>
      </c>
      <c r="L36" s="853" t="s">
        <v>362</v>
      </c>
      <c r="M36" s="849">
        <v>15308</v>
      </c>
      <c r="N36" s="817">
        <v>1.3</v>
      </c>
      <c r="O36" s="853" t="s">
        <v>338</v>
      </c>
      <c r="P36" s="849">
        <v>15308</v>
      </c>
      <c r="Q36" s="816">
        <v>1.2</v>
      </c>
      <c r="R36" s="853" t="s">
        <v>212</v>
      </c>
      <c r="S36" s="849">
        <v>16654</v>
      </c>
      <c r="T36" s="816">
        <v>1.3</v>
      </c>
      <c r="U36" s="853" t="s">
        <v>311</v>
      </c>
      <c r="W36" s="414"/>
      <c r="X36" s="414"/>
    </row>
    <row r="37" spans="1:24" ht="15.75" thickBot="1">
      <c r="A37" s="1995" t="s">
        <v>196</v>
      </c>
      <c r="B37" s="166">
        <v>755</v>
      </c>
      <c r="C37" s="167">
        <v>0.1</v>
      </c>
      <c r="D37" s="839">
        <v>720</v>
      </c>
      <c r="E37" s="798">
        <v>0.1</v>
      </c>
      <c r="F37" s="800" t="s">
        <v>363</v>
      </c>
      <c r="G37" s="795">
        <v>718</v>
      </c>
      <c r="H37" s="836">
        <v>0.1</v>
      </c>
      <c r="I37" s="800" t="s">
        <v>364</v>
      </c>
      <c r="J37" s="840">
        <v>452</v>
      </c>
      <c r="K37" s="822" t="s">
        <v>212</v>
      </c>
      <c r="L37" s="854" t="s">
        <v>365</v>
      </c>
      <c r="M37" s="850">
        <v>467</v>
      </c>
      <c r="N37" s="823" t="s">
        <v>212</v>
      </c>
      <c r="O37" s="854" t="s">
        <v>299</v>
      </c>
      <c r="P37" s="841">
        <v>462</v>
      </c>
      <c r="Q37" s="814" t="s">
        <v>212</v>
      </c>
      <c r="R37" s="854" t="s">
        <v>640</v>
      </c>
      <c r="S37" s="841">
        <v>108</v>
      </c>
      <c r="T37" s="814"/>
      <c r="U37" s="854" t="s">
        <v>1383</v>
      </c>
      <c r="W37" s="414"/>
      <c r="X37" s="414"/>
    </row>
    <row r="38" spans="1:24" ht="18" customHeight="1" thickBot="1">
      <c r="A38" s="1989" t="s">
        <v>238</v>
      </c>
      <c r="B38" s="168">
        <f>SUM(B35:B37)</f>
        <v>26888</v>
      </c>
      <c r="C38" s="970">
        <v>2.6</v>
      </c>
      <c r="D38" s="954">
        <f>SUM(D35:D37)</f>
        <v>29718</v>
      </c>
      <c r="E38" s="808">
        <f>SUM(E35:E37)</f>
        <v>2.6999999999999997</v>
      </c>
      <c r="F38" s="809" t="s">
        <v>292</v>
      </c>
      <c r="G38" s="959">
        <f>SUM(G35:G37)</f>
        <v>32223</v>
      </c>
      <c r="H38" s="810">
        <v>2.8</v>
      </c>
      <c r="I38" s="809" t="s">
        <v>366</v>
      </c>
      <c r="J38" s="954">
        <f>SUM(J35:J37)</f>
        <v>33553</v>
      </c>
      <c r="K38" s="807" t="s">
        <v>367</v>
      </c>
      <c r="L38" s="802" t="s">
        <v>319</v>
      </c>
      <c r="M38" s="954">
        <f>SUM(M35:M37)</f>
        <v>36075</v>
      </c>
      <c r="N38" s="805">
        <v>2.9</v>
      </c>
      <c r="O38" s="802" t="s">
        <v>295</v>
      </c>
      <c r="P38" s="954">
        <f>SUM(P35:P37)</f>
        <v>38323</v>
      </c>
      <c r="Q38" s="960">
        <v>3</v>
      </c>
      <c r="R38" s="802" t="s">
        <v>708</v>
      </c>
      <c r="S38" s="954">
        <f>SUM(S35:S37)</f>
        <v>41728</v>
      </c>
      <c r="T38" s="960">
        <v>3.1</v>
      </c>
      <c r="U38" s="802" t="s">
        <v>321</v>
      </c>
      <c r="W38" s="414"/>
      <c r="X38" s="414"/>
    </row>
    <row r="39" spans="1:24" ht="15.75" thickBot="1">
      <c r="A39" s="1996"/>
      <c r="B39" s="174"/>
      <c r="C39" s="159"/>
      <c r="D39" s="978"/>
      <c r="E39" s="980"/>
      <c r="F39" s="981"/>
      <c r="G39" s="978"/>
      <c r="H39" s="979"/>
      <c r="I39" s="977"/>
      <c r="J39" s="982"/>
      <c r="K39" s="976"/>
      <c r="L39" s="858"/>
      <c r="M39" s="982"/>
      <c r="N39" s="983"/>
      <c r="O39" s="857"/>
      <c r="P39" s="982"/>
      <c r="Q39" s="975"/>
      <c r="R39" s="858"/>
      <c r="S39" s="982"/>
      <c r="T39" s="975"/>
      <c r="U39" s="858"/>
      <c r="W39" s="414"/>
      <c r="X39" s="414"/>
    </row>
    <row r="40" spans="1:24" ht="30.75" customHeight="1" thickBot="1">
      <c r="A40" s="1994" t="s">
        <v>222</v>
      </c>
      <c r="B40" s="175" t="s">
        <v>368</v>
      </c>
      <c r="C40" s="176">
        <v>100</v>
      </c>
      <c r="D40" s="851">
        <f>D38+D33+D32+D31+D22+D16</f>
        <v>1098212</v>
      </c>
      <c r="E40" s="811">
        <v>100</v>
      </c>
      <c r="F40" s="812" t="s">
        <v>289</v>
      </c>
      <c r="G40" s="851">
        <f>G38+G33+G32+G31+G22+G16</f>
        <v>1155634</v>
      </c>
      <c r="H40" s="811">
        <v>100</v>
      </c>
      <c r="I40" s="812" t="s">
        <v>297</v>
      </c>
      <c r="J40" s="851">
        <f>J38+J33+J32+J31+J22+J16</f>
        <v>1200818</v>
      </c>
      <c r="K40" s="811">
        <v>100</v>
      </c>
      <c r="L40" s="812" t="s">
        <v>281</v>
      </c>
      <c r="M40" s="851">
        <f>M38+M33+M32+M31+M22+M16</f>
        <v>1223213</v>
      </c>
      <c r="N40" s="811">
        <v>100</v>
      </c>
      <c r="O40" s="812" t="s">
        <v>303</v>
      </c>
      <c r="P40" s="851">
        <f>P38+P33+P32+P31+P22+P16</f>
        <v>1274006</v>
      </c>
      <c r="Q40" s="969">
        <v>100</v>
      </c>
      <c r="R40" s="812" t="s">
        <v>267</v>
      </c>
      <c r="S40" s="851">
        <f>S38+S33+S32+S31+S22+S16</f>
        <v>1325690</v>
      </c>
      <c r="T40" s="969">
        <v>100</v>
      </c>
      <c r="U40" s="812" t="s">
        <v>319</v>
      </c>
      <c r="W40" s="414"/>
      <c r="X40" s="414"/>
    </row>
    <row r="41" spans="1:24" ht="20.25" customHeight="1" thickTop="1">
      <c r="A41" s="29" t="s">
        <v>369</v>
      </c>
    </row>
    <row r="42" spans="1:24" ht="15" customHeight="1">
      <c r="A42" s="2663" t="s">
        <v>775</v>
      </c>
      <c r="B42" s="2606"/>
      <c r="C42" s="2606"/>
      <c r="D42" s="2606"/>
      <c r="E42" s="2606"/>
      <c r="F42" s="2606"/>
      <c r="G42" s="2606"/>
      <c r="H42" s="2606"/>
      <c r="I42" s="2606"/>
    </row>
    <row r="45" spans="1:24" ht="12" customHeight="1">
      <c r="V45" s="307"/>
    </row>
    <row r="46" spans="1:24">
      <c r="M46" s="19"/>
    </row>
    <row r="47" spans="1:24">
      <c r="M47" s="19"/>
    </row>
    <row r="48" spans="1:24">
      <c r="M48" s="19"/>
    </row>
    <row r="49" spans="13:18">
      <c r="M49" s="19"/>
    </row>
    <row r="50" spans="13:18">
      <c r="M50" s="19"/>
    </row>
    <row r="51" spans="13:18">
      <c r="M51" s="19"/>
      <c r="R51" s="414"/>
    </row>
    <row r="52" spans="13:18">
      <c r="M52" s="19"/>
    </row>
    <row r="53" spans="13:18">
      <c r="M53" s="19"/>
    </row>
    <row r="54" spans="13:18">
      <c r="M54" s="19"/>
    </row>
    <row r="55" spans="13:18">
      <c r="M55" s="19"/>
    </row>
    <row r="56" spans="13:18">
      <c r="M56" s="19"/>
    </row>
    <row r="57" spans="13:18">
      <c r="M57" s="19"/>
    </row>
    <row r="58" spans="13:18">
      <c r="M58" s="19"/>
    </row>
    <row r="59" spans="13:18">
      <c r="M59" s="19"/>
    </row>
    <row r="60" spans="13:18">
      <c r="M60" s="19"/>
    </row>
    <row r="61" spans="13:18">
      <c r="M61" s="19"/>
    </row>
    <row r="62" spans="13:18">
      <c r="M62" s="19"/>
    </row>
    <row r="63" spans="13:18">
      <c r="M63" s="19"/>
    </row>
    <row r="64" spans="13:18">
      <c r="M64" s="19"/>
    </row>
    <row r="65" spans="13:13">
      <c r="M65" s="19"/>
    </row>
    <row r="66" spans="13:13">
      <c r="M66" s="19"/>
    </row>
    <row r="67" spans="13:13">
      <c r="M67" s="19"/>
    </row>
    <row r="68" spans="13:13">
      <c r="M68" s="19"/>
    </row>
    <row r="69" spans="13:13">
      <c r="M69" s="19"/>
    </row>
    <row r="70" spans="13:13">
      <c r="M70" s="19"/>
    </row>
    <row r="71" spans="13:13">
      <c r="M71" s="19"/>
    </row>
    <row r="72" spans="13:13">
      <c r="M72" s="19"/>
    </row>
    <row r="73" spans="13:13">
      <c r="M73" s="19"/>
    </row>
    <row r="74" spans="13:13">
      <c r="M74" s="19"/>
    </row>
    <row r="75" spans="13:13">
      <c r="M75" s="19"/>
    </row>
    <row r="76" spans="13:13">
      <c r="M76" s="19"/>
    </row>
    <row r="77" spans="13:13">
      <c r="M77" s="19"/>
    </row>
    <row r="78" spans="13:13">
      <c r="M78" s="19"/>
    </row>
    <row r="79" spans="13:13">
      <c r="M79" s="19"/>
    </row>
    <row r="80" spans="13:13">
      <c r="M80" s="19"/>
    </row>
    <row r="81" spans="13:13">
      <c r="M81" s="19"/>
    </row>
  </sheetData>
  <mergeCells count="8">
    <mergeCell ref="A42:I42"/>
    <mergeCell ref="A1:Q1"/>
    <mergeCell ref="B3:C3"/>
    <mergeCell ref="P3:R3"/>
    <mergeCell ref="S3:U3"/>
    <mergeCell ref="S5:U5"/>
    <mergeCell ref="B5:C5"/>
    <mergeCell ref="P5:R5"/>
  </mergeCells>
  <printOptions horizontalCentered="1" verticalCentered="1"/>
  <pageMargins left="0.27" right="0" top="3.90625E-2" bottom="0.9" header="0.17" footer="0.88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T36"/>
  <sheetViews>
    <sheetView view="pageLayout" topLeftCell="B17" workbookViewId="0">
      <selection activeCell="F1" sqref="F1"/>
    </sheetView>
  </sheetViews>
  <sheetFormatPr baseColWidth="10" defaultColWidth="11.42578125" defaultRowHeight="12.75"/>
  <cols>
    <col min="1" max="1" width="3.42578125" style="19" hidden="1" customWidth="1"/>
    <col min="2" max="2" width="11.7109375" style="19" customWidth="1"/>
    <col min="3" max="3" width="8.7109375" style="19" customWidth="1"/>
    <col min="4" max="4" width="8.85546875" style="19" customWidth="1"/>
    <col min="5" max="5" width="9.140625" style="19" customWidth="1"/>
    <col min="6" max="6" width="8.85546875" style="19" customWidth="1"/>
    <col min="7" max="7" width="9.140625" style="19" customWidth="1"/>
    <col min="8" max="8" width="8.85546875" style="19" customWidth="1"/>
    <col min="9" max="9" width="9.42578125" style="19" customWidth="1"/>
    <col min="10" max="10" width="9.28515625" style="19" customWidth="1"/>
    <col min="11" max="11" width="10" style="19" customWidth="1"/>
    <col min="12" max="13" width="10.28515625" style="19" customWidth="1"/>
    <col min="14" max="14" width="10.7109375" style="19" customWidth="1"/>
    <col min="15" max="15" width="10.140625" style="19" customWidth="1"/>
    <col min="16" max="16" width="10" style="19" customWidth="1"/>
    <col min="17" max="17" width="10.140625" style="19" customWidth="1"/>
    <col min="18" max="18" width="10" style="19" customWidth="1"/>
    <col min="19" max="255" width="11.42578125" style="19"/>
    <col min="256" max="256" width="0.85546875" style="19" customWidth="1"/>
    <col min="257" max="257" width="13.42578125" style="19" customWidth="1"/>
    <col min="258" max="258" width="8.28515625" style="19" customWidth="1"/>
    <col min="259" max="260" width="8.42578125" style="19" customWidth="1"/>
    <col min="261" max="261" width="9.42578125" style="19" customWidth="1"/>
    <col min="262" max="262" width="8.7109375" style="19" customWidth="1"/>
    <col min="263" max="264" width="8.42578125" style="19" customWidth="1"/>
    <col min="265" max="265" width="8.85546875" style="19" customWidth="1"/>
    <col min="266" max="266" width="7.85546875" style="19" customWidth="1"/>
    <col min="267" max="267" width="8.140625" style="19" customWidth="1"/>
    <col min="268" max="268" width="10.140625" style="19" customWidth="1"/>
    <col min="269" max="269" width="10.42578125" style="19" customWidth="1"/>
    <col min="270" max="270" width="9.85546875" style="19" customWidth="1"/>
    <col min="271" max="272" width="10.85546875" style="19" customWidth="1"/>
    <col min="273" max="273" width="9.140625" style="19" customWidth="1"/>
    <col min="274" max="274" width="10.140625" style="19" customWidth="1"/>
    <col min="275" max="511" width="11.42578125" style="19"/>
    <col min="512" max="512" width="0.85546875" style="19" customWidth="1"/>
    <col min="513" max="513" width="13.42578125" style="19" customWidth="1"/>
    <col min="514" max="514" width="8.28515625" style="19" customWidth="1"/>
    <col min="515" max="516" width="8.42578125" style="19" customWidth="1"/>
    <col min="517" max="517" width="9.42578125" style="19" customWidth="1"/>
    <col min="518" max="518" width="8.7109375" style="19" customWidth="1"/>
    <col min="519" max="520" width="8.42578125" style="19" customWidth="1"/>
    <col min="521" max="521" width="8.85546875" style="19" customWidth="1"/>
    <col min="522" max="522" width="7.85546875" style="19" customWidth="1"/>
    <col min="523" max="523" width="8.140625" style="19" customWidth="1"/>
    <col min="524" max="524" width="10.140625" style="19" customWidth="1"/>
    <col min="525" max="525" width="10.42578125" style="19" customWidth="1"/>
    <col min="526" max="526" width="9.85546875" style="19" customWidth="1"/>
    <col min="527" max="528" width="10.85546875" style="19" customWidth="1"/>
    <col min="529" max="529" width="9.140625" style="19" customWidth="1"/>
    <col min="530" max="530" width="10.140625" style="19" customWidth="1"/>
    <col min="531" max="767" width="11.42578125" style="19"/>
    <col min="768" max="768" width="0.85546875" style="19" customWidth="1"/>
    <col min="769" max="769" width="13.42578125" style="19" customWidth="1"/>
    <col min="770" max="770" width="8.28515625" style="19" customWidth="1"/>
    <col min="771" max="772" width="8.42578125" style="19" customWidth="1"/>
    <col min="773" max="773" width="9.42578125" style="19" customWidth="1"/>
    <col min="774" max="774" width="8.7109375" style="19" customWidth="1"/>
    <col min="775" max="776" width="8.42578125" style="19" customWidth="1"/>
    <col min="777" max="777" width="8.85546875" style="19" customWidth="1"/>
    <col min="778" max="778" width="7.85546875" style="19" customWidth="1"/>
    <col min="779" max="779" width="8.140625" style="19" customWidth="1"/>
    <col min="780" max="780" width="10.140625" style="19" customWidth="1"/>
    <col min="781" max="781" width="10.42578125" style="19" customWidth="1"/>
    <col min="782" max="782" width="9.85546875" style="19" customWidth="1"/>
    <col min="783" max="784" width="10.85546875" style="19" customWidth="1"/>
    <col min="785" max="785" width="9.140625" style="19" customWidth="1"/>
    <col min="786" max="786" width="10.140625" style="19" customWidth="1"/>
    <col min="787" max="1023" width="11.42578125" style="19"/>
    <col min="1024" max="1024" width="0.85546875" style="19" customWidth="1"/>
    <col min="1025" max="1025" width="13.42578125" style="19" customWidth="1"/>
    <col min="1026" max="1026" width="8.28515625" style="19" customWidth="1"/>
    <col min="1027" max="1028" width="8.42578125" style="19" customWidth="1"/>
    <col min="1029" max="1029" width="9.42578125" style="19" customWidth="1"/>
    <col min="1030" max="1030" width="8.7109375" style="19" customWidth="1"/>
    <col min="1031" max="1032" width="8.42578125" style="19" customWidth="1"/>
    <col min="1033" max="1033" width="8.85546875" style="19" customWidth="1"/>
    <col min="1034" max="1034" width="7.85546875" style="19" customWidth="1"/>
    <col min="1035" max="1035" width="8.140625" style="19" customWidth="1"/>
    <col min="1036" max="1036" width="10.140625" style="19" customWidth="1"/>
    <col min="1037" max="1037" width="10.42578125" style="19" customWidth="1"/>
    <col min="1038" max="1038" width="9.85546875" style="19" customWidth="1"/>
    <col min="1039" max="1040" width="10.85546875" style="19" customWidth="1"/>
    <col min="1041" max="1041" width="9.140625" style="19" customWidth="1"/>
    <col min="1042" max="1042" width="10.140625" style="19" customWidth="1"/>
    <col min="1043" max="1279" width="11.42578125" style="19"/>
    <col min="1280" max="1280" width="0.85546875" style="19" customWidth="1"/>
    <col min="1281" max="1281" width="13.42578125" style="19" customWidth="1"/>
    <col min="1282" max="1282" width="8.28515625" style="19" customWidth="1"/>
    <col min="1283" max="1284" width="8.42578125" style="19" customWidth="1"/>
    <col min="1285" max="1285" width="9.42578125" style="19" customWidth="1"/>
    <col min="1286" max="1286" width="8.7109375" style="19" customWidth="1"/>
    <col min="1287" max="1288" width="8.42578125" style="19" customWidth="1"/>
    <col min="1289" max="1289" width="8.85546875" style="19" customWidth="1"/>
    <col min="1290" max="1290" width="7.85546875" style="19" customWidth="1"/>
    <col min="1291" max="1291" width="8.140625" style="19" customWidth="1"/>
    <col min="1292" max="1292" width="10.140625" style="19" customWidth="1"/>
    <col min="1293" max="1293" width="10.42578125" style="19" customWidth="1"/>
    <col min="1294" max="1294" width="9.85546875" style="19" customWidth="1"/>
    <col min="1295" max="1296" width="10.85546875" style="19" customWidth="1"/>
    <col min="1297" max="1297" width="9.140625" style="19" customWidth="1"/>
    <col min="1298" max="1298" width="10.140625" style="19" customWidth="1"/>
    <col min="1299" max="1535" width="11.42578125" style="19"/>
    <col min="1536" max="1536" width="0.85546875" style="19" customWidth="1"/>
    <col min="1537" max="1537" width="13.42578125" style="19" customWidth="1"/>
    <col min="1538" max="1538" width="8.28515625" style="19" customWidth="1"/>
    <col min="1539" max="1540" width="8.42578125" style="19" customWidth="1"/>
    <col min="1541" max="1541" width="9.42578125" style="19" customWidth="1"/>
    <col min="1542" max="1542" width="8.7109375" style="19" customWidth="1"/>
    <col min="1543" max="1544" width="8.42578125" style="19" customWidth="1"/>
    <col min="1545" max="1545" width="8.85546875" style="19" customWidth="1"/>
    <col min="1546" max="1546" width="7.85546875" style="19" customWidth="1"/>
    <col min="1547" max="1547" width="8.140625" style="19" customWidth="1"/>
    <col min="1548" max="1548" width="10.140625" style="19" customWidth="1"/>
    <col min="1549" max="1549" width="10.42578125" style="19" customWidth="1"/>
    <col min="1550" max="1550" width="9.85546875" style="19" customWidth="1"/>
    <col min="1551" max="1552" width="10.85546875" style="19" customWidth="1"/>
    <col min="1553" max="1553" width="9.140625" style="19" customWidth="1"/>
    <col min="1554" max="1554" width="10.140625" style="19" customWidth="1"/>
    <col min="1555" max="1791" width="11.42578125" style="19"/>
    <col min="1792" max="1792" width="0.85546875" style="19" customWidth="1"/>
    <col min="1793" max="1793" width="13.42578125" style="19" customWidth="1"/>
    <col min="1794" max="1794" width="8.28515625" style="19" customWidth="1"/>
    <col min="1795" max="1796" width="8.42578125" style="19" customWidth="1"/>
    <col min="1797" max="1797" width="9.42578125" style="19" customWidth="1"/>
    <col min="1798" max="1798" width="8.7109375" style="19" customWidth="1"/>
    <col min="1799" max="1800" width="8.42578125" style="19" customWidth="1"/>
    <col min="1801" max="1801" width="8.85546875" style="19" customWidth="1"/>
    <col min="1802" max="1802" width="7.85546875" style="19" customWidth="1"/>
    <col min="1803" max="1803" width="8.140625" style="19" customWidth="1"/>
    <col min="1804" max="1804" width="10.140625" style="19" customWidth="1"/>
    <col min="1805" max="1805" width="10.42578125" style="19" customWidth="1"/>
    <col min="1806" max="1806" width="9.85546875" style="19" customWidth="1"/>
    <col min="1807" max="1808" width="10.85546875" style="19" customWidth="1"/>
    <col min="1809" max="1809" width="9.140625" style="19" customWidth="1"/>
    <col min="1810" max="1810" width="10.140625" style="19" customWidth="1"/>
    <col min="1811" max="2047" width="11.42578125" style="19"/>
    <col min="2048" max="2048" width="0.85546875" style="19" customWidth="1"/>
    <col min="2049" max="2049" width="13.42578125" style="19" customWidth="1"/>
    <col min="2050" max="2050" width="8.28515625" style="19" customWidth="1"/>
    <col min="2051" max="2052" width="8.42578125" style="19" customWidth="1"/>
    <col min="2053" max="2053" width="9.42578125" style="19" customWidth="1"/>
    <col min="2054" max="2054" width="8.7109375" style="19" customWidth="1"/>
    <col min="2055" max="2056" width="8.42578125" style="19" customWidth="1"/>
    <col min="2057" max="2057" width="8.85546875" style="19" customWidth="1"/>
    <col min="2058" max="2058" width="7.85546875" style="19" customWidth="1"/>
    <col min="2059" max="2059" width="8.140625" style="19" customWidth="1"/>
    <col min="2060" max="2060" width="10.140625" style="19" customWidth="1"/>
    <col min="2061" max="2061" width="10.42578125" style="19" customWidth="1"/>
    <col min="2062" max="2062" width="9.85546875" style="19" customWidth="1"/>
    <col min="2063" max="2064" width="10.85546875" style="19" customWidth="1"/>
    <col min="2065" max="2065" width="9.140625" style="19" customWidth="1"/>
    <col min="2066" max="2066" width="10.140625" style="19" customWidth="1"/>
    <col min="2067" max="2303" width="11.42578125" style="19"/>
    <col min="2304" max="2304" width="0.85546875" style="19" customWidth="1"/>
    <col min="2305" max="2305" width="13.42578125" style="19" customWidth="1"/>
    <col min="2306" max="2306" width="8.28515625" style="19" customWidth="1"/>
    <col min="2307" max="2308" width="8.42578125" style="19" customWidth="1"/>
    <col min="2309" max="2309" width="9.42578125" style="19" customWidth="1"/>
    <col min="2310" max="2310" width="8.7109375" style="19" customWidth="1"/>
    <col min="2311" max="2312" width="8.42578125" style="19" customWidth="1"/>
    <col min="2313" max="2313" width="8.85546875" style="19" customWidth="1"/>
    <col min="2314" max="2314" width="7.85546875" style="19" customWidth="1"/>
    <col min="2315" max="2315" width="8.140625" style="19" customWidth="1"/>
    <col min="2316" max="2316" width="10.140625" style="19" customWidth="1"/>
    <col min="2317" max="2317" width="10.42578125" style="19" customWidth="1"/>
    <col min="2318" max="2318" width="9.85546875" style="19" customWidth="1"/>
    <col min="2319" max="2320" width="10.85546875" style="19" customWidth="1"/>
    <col min="2321" max="2321" width="9.140625" style="19" customWidth="1"/>
    <col min="2322" max="2322" width="10.140625" style="19" customWidth="1"/>
    <col min="2323" max="2559" width="11.42578125" style="19"/>
    <col min="2560" max="2560" width="0.85546875" style="19" customWidth="1"/>
    <col min="2561" max="2561" width="13.42578125" style="19" customWidth="1"/>
    <col min="2562" max="2562" width="8.28515625" style="19" customWidth="1"/>
    <col min="2563" max="2564" width="8.42578125" style="19" customWidth="1"/>
    <col min="2565" max="2565" width="9.42578125" style="19" customWidth="1"/>
    <col min="2566" max="2566" width="8.7109375" style="19" customWidth="1"/>
    <col min="2567" max="2568" width="8.42578125" style="19" customWidth="1"/>
    <col min="2569" max="2569" width="8.85546875" style="19" customWidth="1"/>
    <col min="2570" max="2570" width="7.85546875" style="19" customWidth="1"/>
    <col min="2571" max="2571" width="8.140625" style="19" customWidth="1"/>
    <col min="2572" max="2572" width="10.140625" style="19" customWidth="1"/>
    <col min="2573" max="2573" width="10.42578125" style="19" customWidth="1"/>
    <col min="2574" max="2574" width="9.85546875" style="19" customWidth="1"/>
    <col min="2575" max="2576" width="10.85546875" style="19" customWidth="1"/>
    <col min="2577" max="2577" width="9.140625" style="19" customWidth="1"/>
    <col min="2578" max="2578" width="10.140625" style="19" customWidth="1"/>
    <col min="2579" max="2815" width="11.42578125" style="19"/>
    <col min="2816" max="2816" width="0.85546875" style="19" customWidth="1"/>
    <col min="2817" max="2817" width="13.42578125" style="19" customWidth="1"/>
    <col min="2818" max="2818" width="8.28515625" style="19" customWidth="1"/>
    <col min="2819" max="2820" width="8.42578125" style="19" customWidth="1"/>
    <col min="2821" max="2821" width="9.42578125" style="19" customWidth="1"/>
    <col min="2822" max="2822" width="8.7109375" style="19" customWidth="1"/>
    <col min="2823" max="2824" width="8.42578125" style="19" customWidth="1"/>
    <col min="2825" max="2825" width="8.85546875" style="19" customWidth="1"/>
    <col min="2826" max="2826" width="7.85546875" style="19" customWidth="1"/>
    <col min="2827" max="2827" width="8.140625" style="19" customWidth="1"/>
    <col min="2828" max="2828" width="10.140625" style="19" customWidth="1"/>
    <col min="2829" max="2829" width="10.42578125" style="19" customWidth="1"/>
    <col min="2830" max="2830" width="9.85546875" style="19" customWidth="1"/>
    <col min="2831" max="2832" width="10.85546875" style="19" customWidth="1"/>
    <col min="2833" max="2833" width="9.140625" style="19" customWidth="1"/>
    <col min="2834" max="2834" width="10.140625" style="19" customWidth="1"/>
    <col min="2835" max="3071" width="11.42578125" style="19"/>
    <col min="3072" max="3072" width="0.85546875" style="19" customWidth="1"/>
    <col min="3073" max="3073" width="13.42578125" style="19" customWidth="1"/>
    <col min="3074" max="3074" width="8.28515625" style="19" customWidth="1"/>
    <col min="3075" max="3076" width="8.42578125" style="19" customWidth="1"/>
    <col min="3077" max="3077" width="9.42578125" style="19" customWidth="1"/>
    <col min="3078" max="3078" width="8.7109375" style="19" customWidth="1"/>
    <col min="3079" max="3080" width="8.42578125" style="19" customWidth="1"/>
    <col min="3081" max="3081" width="8.85546875" style="19" customWidth="1"/>
    <col min="3082" max="3082" width="7.85546875" style="19" customWidth="1"/>
    <col min="3083" max="3083" width="8.140625" style="19" customWidth="1"/>
    <col min="3084" max="3084" width="10.140625" style="19" customWidth="1"/>
    <col min="3085" max="3085" width="10.42578125" style="19" customWidth="1"/>
    <col min="3086" max="3086" width="9.85546875" style="19" customWidth="1"/>
    <col min="3087" max="3088" width="10.85546875" style="19" customWidth="1"/>
    <col min="3089" max="3089" width="9.140625" style="19" customWidth="1"/>
    <col min="3090" max="3090" width="10.140625" style="19" customWidth="1"/>
    <col min="3091" max="3327" width="11.42578125" style="19"/>
    <col min="3328" max="3328" width="0.85546875" style="19" customWidth="1"/>
    <col min="3329" max="3329" width="13.42578125" style="19" customWidth="1"/>
    <col min="3330" max="3330" width="8.28515625" style="19" customWidth="1"/>
    <col min="3331" max="3332" width="8.42578125" style="19" customWidth="1"/>
    <col min="3333" max="3333" width="9.42578125" style="19" customWidth="1"/>
    <col min="3334" max="3334" width="8.7109375" style="19" customWidth="1"/>
    <col min="3335" max="3336" width="8.42578125" style="19" customWidth="1"/>
    <col min="3337" max="3337" width="8.85546875" style="19" customWidth="1"/>
    <col min="3338" max="3338" width="7.85546875" style="19" customWidth="1"/>
    <col min="3339" max="3339" width="8.140625" style="19" customWidth="1"/>
    <col min="3340" max="3340" width="10.140625" style="19" customWidth="1"/>
    <col min="3341" max="3341" width="10.42578125" style="19" customWidth="1"/>
    <col min="3342" max="3342" width="9.85546875" style="19" customWidth="1"/>
    <col min="3343" max="3344" width="10.85546875" style="19" customWidth="1"/>
    <col min="3345" max="3345" width="9.140625" style="19" customWidth="1"/>
    <col min="3346" max="3346" width="10.140625" style="19" customWidth="1"/>
    <col min="3347" max="3583" width="11.42578125" style="19"/>
    <col min="3584" max="3584" width="0.85546875" style="19" customWidth="1"/>
    <col min="3585" max="3585" width="13.42578125" style="19" customWidth="1"/>
    <col min="3586" max="3586" width="8.28515625" style="19" customWidth="1"/>
    <col min="3587" max="3588" width="8.42578125" style="19" customWidth="1"/>
    <col min="3589" max="3589" width="9.42578125" style="19" customWidth="1"/>
    <col min="3590" max="3590" width="8.7109375" style="19" customWidth="1"/>
    <col min="3591" max="3592" width="8.42578125" style="19" customWidth="1"/>
    <col min="3593" max="3593" width="8.85546875" style="19" customWidth="1"/>
    <col min="3594" max="3594" width="7.85546875" style="19" customWidth="1"/>
    <col min="3595" max="3595" width="8.140625" style="19" customWidth="1"/>
    <col min="3596" max="3596" width="10.140625" style="19" customWidth="1"/>
    <col min="3597" max="3597" width="10.42578125" style="19" customWidth="1"/>
    <col min="3598" max="3598" width="9.85546875" style="19" customWidth="1"/>
    <col min="3599" max="3600" width="10.85546875" style="19" customWidth="1"/>
    <col min="3601" max="3601" width="9.140625" style="19" customWidth="1"/>
    <col min="3602" max="3602" width="10.140625" style="19" customWidth="1"/>
    <col min="3603" max="3839" width="11.42578125" style="19"/>
    <col min="3840" max="3840" width="0.85546875" style="19" customWidth="1"/>
    <col min="3841" max="3841" width="13.42578125" style="19" customWidth="1"/>
    <col min="3842" max="3842" width="8.28515625" style="19" customWidth="1"/>
    <col min="3843" max="3844" width="8.42578125" style="19" customWidth="1"/>
    <col min="3845" max="3845" width="9.42578125" style="19" customWidth="1"/>
    <col min="3846" max="3846" width="8.7109375" style="19" customWidth="1"/>
    <col min="3847" max="3848" width="8.42578125" style="19" customWidth="1"/>
    <col min="3849" max="3849" width="8.85546875" style="19" customWidth="1"/>
    <col min="3850" max="3850" width="7.85546875" style="19" customWidth="1"/>
    <col min="3851" max="3851" width="8.140625" style="19" customWidth="1"/>
    <col min="3852" max="3852" width="10.140625" style="19" customWidth="1"/>
    <col min="3853" max="3853" width="10.42578125" style="19" customWidth="1"/>
    <col min="3854" max="3854" width="9.85546875" style="19" customWidth="1"/>
    <col min="3855" max="3856" width="10.85546875" style="19" customWidth="1"/>
    <col min="3857" max="3857" width="9.140625" style="19" customWidth="1"/>
    <col min="3858" max="3858" width="10.140625" style="19" customWidth="1"/>
    <col min="3859" max="4095" width="11.42578125" style="19"/>
    <col min="4096" max="4096" width="0.85546875" style="19" customWidth="1"/>
    <col min="4097" max="4097" width="13.42578125" style="19" customWidth="1"/>
    <col min="4098" max="4098" width="8.28515625" style="19" customWidth="1"/>
    <col min="4099" max="4100" width="8.42578125" style="19" customWidth="1"/>
    <col min="4101" max="4101" width="9.42578125" style="19" customWidth="1"/>
    <col min="4102" max="4102" width="8.7109375" style="19" customWidth="1"/>
    <col min="4103" max="4104" width="8.42578125" style="19" customWidth="1"/>
    <col min="4105" max="4105" width="8.85546875" style="19" customWidth="1"/>
    <col min="4106" max="4106" width="7.85546875" style="19" customWidth="1"/>
    <col min="4107" max="4107" width="8.140625" style="19" customWidth="1"/>
    <col min="4108" max="4108" width="10.140625" style="19" customWidth="1"/>
    <col min="4109" max="4109" width="10.42578125" style="19" customWidth="1"/>
    <col min="4110" max="4110" width="9.85546875" style="19" customWidth="1"/>
    <col min="4111" max="4112" width="10.85546875" style="19" customWidth="1"/>
    <col min="4113" max="4113" width="9.140625" style="19" customWidth="1"/>
    <col min="4114" max="4114" width="10.140625" style="19" customWidth="1"/>
    <col min="4115" max="4351" width="11.42578125" style="19"/>
    <col min="4352" max="4352" width="0.85546875" style="19" customWidth="1"/>
    <col min="4353" max="4353" width="13.42578125" style="19" customWidth="1"/>
    <col min="4354" max="4354" width="8.28515625" style="19" customWidth="1"/>
    <col min="4355" max="4356" width="8.42578125" style="19" customWidth="1"/>
    <col min="4357" max="4357" width="9.42578125" style="19" customWidth="1"/>
    <col min="4358" max="4358" width="8.7109375" style="19" customWidth="1"/>
    <col min="4359" max="4360" width="8.42578125" style="19" customWidth="1"/>
    <col min="4361" max="4361" width="8.85546875" style="19" customWidth="1"/>
    <col min="4362" max="4362" width="7.85546875" style="19" customWidth="1"/>
    <col min="4363" max="4363" width="8.140625" style="19" customWidth="1"/>
    <col min="4364" max="4364" width="10.140625" style="19" customWidth="1"/>
    <col min="4365" max="4365" width="10.42578125" style="19" customWidth="1"/>
    <col min="4366" max="4366" width="9.85546875" style="19" customWidth="1"/>
    <col min="4367" max="4368" width="10.85546875" style="19" customWidth="1"/>
    <col min="4369" max="4369" width="9.140625" style="19" customWidth="1"/>
    <col min="4370" max="4370" width="10.140625" style="19" customWidth="1"/>
    <col min="4371" max="4607" width="11.42578125" style="19"/>
    <col min="4608" max="4608" width="0.85546875" style="19" customWidth="1"/>
    <col min="4609" max="4609" width="13.42578125" style="19" customWidth="1"/>
    <col min="4610" max="4610" width="8.28515625" style="19" customWidth="1"/>
    <col min="4611" max="4612" width="8.42578125" style="19" customWidth="1"/>
    <col min="4613" max="4613" width="9.42578125" style="19" customWidth="1"/>
    <col min="4614" max="4614" width="8.7109375" style="19" customWidth="1"/>
    <col min="4615" max="4616" width="8.42578125" style="19" customWidth="1"/>
    <col min="4617" max="4617" width="8.85546875" style="19" customWidth="1"/>
    <col min="4618" max="4618" width="7.85546875" style="19" customWidth="1"/>
    <col min="4619" max="4619" width="8.140625" style="19" customWidth="1"/>
    <col min="4620" max="4620" width="10.140625" style="19" customWidth="1"/>
    <col min="4621" max="4621" width="10.42578125" style="19" customWidth="1"/>
    <col min="4622" max="4622" width="9.85546875" style="19" customWidth="1"/>
    <col min="4623" max="4624" width="10.85546875" style="19" customWidth="1"/>
    <col min="4625" max="4625" width="9.140625" style="19" customWidth="1"/>
    <col min="4626" max="4626" width="10.140625" style="19" customWidth="1"/>
    <col min="4627" max="4863" width="11.42578125" style="19"/>
    <col min="4864" max="4864" width="0.85546875" style="19" customWidth="1"/>
    <col min="4865" max="4865" width="13.42578125" style="19" customWidth="1"/>
    <col min="4866" max="4866" width="8.28515625" style="19" customWidth="1"/>
    <col min="4867" max="4868" width="8.42578125" style="19" customWidth="1"/>
    <col min="4869" max="4869" width="9.42578125" style="19" customWidth="1"/>
    <col min="4870" max="4870" width="8.7109375" style="19" customWidth="1"/>
    <col min="4871" max="4872" width="8.42578125" style="19" customWidth="1"/>
    <col min="4873" max="4873" width="8.85546875" style="19" customWidth="1"/>
    <col min="4874" max="4874" width="7.85546875" style="19" customWidth="1"/>
    <col min="4875" max="4875" width="8.140625" style="19" customWidth="1"/>
    <col min="4876" max="4876" width="10.140625" style="19" customWidth="1"/>
    <col min="4877" max="4877" width="10.42578125" style="19" customWidth="1"/>
    <col min="4878" max="4878" width="9.85546875" style="19" customWidth="1"/>
    <col min="4879" max="4880" width="10.85546875" style="19" customWidth="1"/>
    <col min="4881" max="4881" width="9.140625" style="19" customWidth="1"/>
    <col min="4882" max="4882" width="10.140625" style="19" customWidth="1"/>
    <col min="4883" max="5119" width="11.42578125" style="19"/>
    <col min="5120" max="5120" width="0.85546875" style="19" customWidth="1"/>
    <col min="5121" max="5121" width="13.42578125" style="19" customWidth="1"/>
    <col min="5122" max="5122" width="8.28515625" style="19" customWidth="1"/>
    <col min="5123" max="5124" width="8.42578125" style="19" customWidth="1"/>
    <col min="5125" max="5125" width="9.42578125" style="19" customWidth="1"/>
    <col min="5126" max="5126" width="8.7109375" style="19" customWidth="1"/>
    <col min="5127" max="5128" width="8.42578125" style="19" customWidth="1"/>
    <col min="5129" max="5129" width="8.85546875" style="19" customWidth="1"/>
    <col min="5130" max="5130" width="7.85546875" style="19" customWidth="1"/>
    <col min="5131" max="5131" width="8.140625" style="19" customWidth="1"/>
    <col min="5132" max="5132" width="10.140625" style="19" customWidth="1"/>
    <col min="5133" max="5133" width="10.42578125" style="19" customWidth="1"/>
    <col min="5134" max="5134" width="9.85546875" style="19" customWidth="1"/>
    <col min="5135" max="5136" width="10.85546875" style="19" customWidth="1"/>
    <col min="5137" max="5137" width="9.140625" style="19" customWidth="1"/>
    <col min="5138" max="5138" width="10.140625" style="19" customWidth="1"/>
    <col min="5139" max="5375" width="11.42578125" style="19"/>
    <col min="5376" max="5376" width="0.85546875" style="19" customWidth="1"/>
    <col min="5377" max="5377" width="13.42578125" style="19" customWidth="1"/>
    <col min="5378" max="5378" width="8.28515625" style="19" customWidth="1"/>
    <col min="5379" max="5380" width="8.42578125" style="19" customWidth="1"/>
    <col min="5381" max="5381" width="9.42578125" style="19" customWidth="1"/>
    <col min="5382" max="5382" width="8.7109375" style="19" customWidth="1"/>
    <col min="5383" max="5384" width="8.42578125" style="19" customWidth="1"/>
    <col min="5385" max="5385" width="8.85546875" style="19" customWidth="1"/>
    <col min="5386" max="5386" width="7.85546875" style="19" customWidth="1"/>
    <col min="5387" max="5387" width="8.140625" style="19" customWidth="1"/>
    <col min="5388" max="5388" width="10.140625" style="19" customWidth="1"/>
    <col min="5389" max="5389" width="10.42578125" style="19" customWidth="1"/>
    <col min="5390" max="5390" width="9.85546875" style="19" customWidth="1"/>
    <col min="5391" max="5392" width="10.85546875" style="19" customWidth="1"/>
    <col min="5393" max="5393" width="9.140625" style="19" customWidth="1"/>
    <col min="5394" max="5394" width="10.140625" style="19" customWidth="1"/>
    <col min="5395" max="5631" width="11.42578125" style="19"/>
    <col min="5632" max="5632" width="0.85546875" style="19" customWidth="1"/>
    <col min="5633" max="5633" width="13.42578125" style="19" customWidth="1"/>
    <col min="5634" max="5634" width="8.28515625" style="19" customWidth="1"/>
    <col min="5635" max="5636" width="8.42578125" style="19" customWidth="1"/>
    <col min="5637" max="5637" width="9.42578125" style="19" customWidth="1"/>
    <col min="5638" max="5638" width="8.7109375" style="19" customWidth="1"/>
    <col min="5639" max="5640" width="8.42578125" style="19" customWidth="1"/>
    <col min="5641" max="5641" width="8.85546875" style="19" customWidth="1"/>
    <col min="5642" max="5642" width="7.85546875" style="19" customWidth="1"/>
    <col min="5643" max="5643" width="8.140625" style="19" customWidth="1"/>
    <col min="5644" max="5644" width="10.140625" style="19" customWidth="1"/>
    <col min="5645" max="5645" width="10.42578125" style="19" customWidth="1"/>
    <col min="5646" max="5646" width="9.85546875" style="19" customWidth="1"/>
    <col min="5647" max="5648" width="10.85546875" style="19" customWidth="1"/>
    <col min="5649" max="5649" width="9.140625" style="19" customWidth="1"/>
    <col min="5650" max="5650" width="10.140625" style="19" customWidth="1"/>
    <col min="5651" max="5887" width="11.42578125" style="19"/>
    <col min="5888" max="5888" width="0.85546875" style="19" customWidth="1"/>
    <col min="5889" max="5889" width="13.42578125" style="19" customWidth="1"/>
    <col min="5890" max="5890" width="8.28515625" style="19" customWidth="1"/>
    <col min="5891" max="5892" width="8.42578125" style="19" customWidth="1"/>
    <col min="5893" max="5893" width="9.42578125" style="19" customWidth="1"/>
    <col min="5894" max="5894" width="8.7109375" style="19" customWidth="1"/>
    <col min="5895" max="5896" width="8.42578125" style="19" customWidth="1"/>
    <col min="5897" max="5897" width="8.85546875" style="19" customWidth="1"/>
    <col min="5898" max="5898" width="7.85546875" style="19" customWidth="1"/>
    <col min="5899" max="5899" width="8.140625" style="19" customWidth="1"/>
    <col min="5900" max="5900" width="10.140625" style="19" customWidth="1"/>
    <col min="5901" max="5901" width="10.42578125" style="19" customWidth="1"/>
    <col min="5902" max="5902" width="9.85546875" style="19" customWidth="1"/>
    <col min="5903" max="5904" width="10.85546875" style="19" customWidth="1"/>
    <col min="5905" max="5905" width="9.140625" style="19" customWidth="1"/>
    <col min="5906" max="5906" width="10.140625" style="19" customWidth="1"/>
    <col min="5907" max="6143" width="11.42578125" style="19"/>
    <col min="6144" max="6144" width="0.85546875" style="19" customWidth="1"/>
    <col min="6145" max="6145" width="13.42578125" style="19" customWidth="1"/>
    <col min="6146" max="6146" width="8.28515625" style="19" customWidth="1"/>
    <col min="6147" max="6148" width="8.42578125" style="19" customWidth="1"/>
    <col min="6149" max="6149" width="9.42578125" style="19" customWidth="1"/>
    <col min="6150" max="6150" width="8.7109375" style="19" customWidth="1"/>
    <col min="6151" max="6152" width="8.42578125" style="19" customWidth="1"/>
    <col min="6153" max="6153" width="8.85546875" style="19" customWidth="1"/>
    <col min="6154" max="6154" width="7.85546875" style="19" customWidth="1"/>
    <col min="6155" max="6155" width="8.140625" style="19" customWidth="1"/>
    <col min="6156" max="6156" width="10.140625" style="19" customWidth="1"/>
    <col min="6157" max="6157" width="10.42578125" style="19" customWidth="1"/>
    <col min="6158" max="6158" width="9.85546875" style="19" customWidth="1"/>
    <col min="6159" max="6160" width="10.85546875" style="19" customWidth="1"/>
    <col min="6161" max="6161" width="9.140625" style="19" customWidth="1"/>
    <col min="6162" max="6162" width="10.140625" style="19" customWidth="1"/>
    <col min="6163" max="6399" width="11.42578125" style="19"/>
    <col min="6400" max="6400" width="0.85546875" style="19" customWidth="1"/>
    <col min="6401" max="6401" width="13.42578125" style="19" customWidth="1"/>
    <col min="6402" max="6402" width="8.28515625" style="19" customWidth="1"/>
    <col min="6403" max="6404" width="8.42578125" style="19" customWidth="1"/>
    <col min="6405" max="6405" width="9.42578125" style="19" customWidth="1"/>
    <col min="6406" max="6406" width="8.7109375" style="19" customWidth="1"/>
    <col min="6407" max="6408" width="8.42578125" style="19" customWidth="1"/>
    <col min="6409" max="6409" width="8.85546875" style="19" customWidth="1"/>
    <col min="6410" max="6410" width="7.85546875" style="19" customWidth="1"/>
    <col min="6411" max="6411" width="8.140625" style="19" customWidth="1"/>
    <col min="6412" max="6412" width="10.140625" style="19" customWidth="1"/>
    <col min="6413" max="6413" width="10.42578125" style="19" customWidth="1"/>
    <col min="6414" max="6414" width="9.85546875" style="19" customWidth="1"/>
    <col min="6415" max="6416" width="10.85546875" style="19" customWidth="1"/>
    <col min="6417" max="6417" width="9.140625" style="19" customWidth="1"/>
    <col min="6418" max="6418" width="10.140625" style="19" customWidth="1"/>
    <col min="6419" max="6655" width="11.42578125" style="19"/>
    <col min="6656" max="6656" width="0.85546875" style="19" customWidth="1"/>
    <col min="6657" max="6657" width="13.42578125" style="19" customWidth="1"/>
    <col min="6658" max="6658" width="8.28515625" style="19" customWidth="1"/>
    <col min="6659" max="6660" width="8.42578125" style="19" customWidth="1"/>
    <col min="6661" max="6661" width="9.42578125" style="19" customWidth="1"/>
    <col min="6662" max="6662" width="8.7109375" style="19" customWidth="1"/>
    <col min="6663" max="6664" width="8.42578125" style="19" customWidth="1"/>
    <col min="6665" max="6665" width="8.85546875" style="19" customWidth="1"/>
    <col min="6666" max="6666" width="7.85546875" style="19" customWidth="1"/>
    <col min="6667" max="6667" width="8.140625" style="19" customWidth="1"/>
    <col min="6668" max="6668" width="10.140625" style="19" customWidth="1"/>
    <col min="6669" max="6669" width="10.42578125" style="19" customWidth="1"/>
    <col min="6670" max="6670" width="9.85546875" style="19" customWidth="1"/>
    <col min="6671" max="6672" width="10.85546875" style="19" customWidth="1"/>
    <col min="6673" max="6673" width="9.140625" style="19" customWidth="1"/>
    <col min="6674" max="6674" width="10.140625" style="19" customWidth="1"/>
    <col min="6675" max="6911" width="11.42578125" style="19"/>
    <col min="6912" max="6912" width="0.85546875" style="19" customWidth="1"/>
    <col min="6913" max="6913" width="13.42578125" style="19" customWidth="1"/>
    <col min="6914" max="6914" width="8.28515625" style="19" customWidth="1"/>
    <col min="6915" max="6916" width="8.42578125" style="19" customWidth="1"/>
    <col min="6917" max="6917" width="9.42578125" style="19" customWidth="1"/>
    <col min="6918" max="6918" width="8.7109375" style="19" customWidth="1"/>
    <col min="6919" max="6920" width="8.42578125" style="19" customWidth="1"/>
    <col min="6921" max="6921" width="8.85546875" style="19" customWidth="1"/>
    <col min="6922" max="6922" width="7.85546875" style="19" customWidth="1"/>
    <col min="6923" max="6923" width="8.140625" style="19" customWidth="1"/>
    <col min="6924" max="6924" width="10.140625" style="19" customWidth="1"/>
    <col min="6925" max="6925" width="10.42578125" style="19" customWidth="1"/>
    <col min="6926" max="6926" width="9.85546875" style="19" customWidth="1"/>
    <col min="6927" max="6928" width="10.85546875" style="19" customWidth="1"/>
    <col min="6929" max="6929" width="9.140625" style="19" customWidth="1"/>
    <col min="6930" max="6930" width="10.140625" style="19" customWidth="1"/>
    <col min="6931" max="7167" width="11.42578125" style="19"/>
    <col min="7168" max="7168" width="0.85546875" style="19" customWidth="1"/>
    <col min="7169" max="7169" width="13.42578125" style="19" customWidth="1"/>
    <col min="7170" max="7170" width="8.28515625" style="19" customWidth="1"/>
    <col min="7171" max="7172" width="8.42578125" style="19" customWidth="1"/>
    <col min="7173" max="7173" width="9.42578125" style="19" customWidth="1"/>
    <col min="7174" max="7174" width="8.7109375" style="19" customWidth="1"/>
    <col min="7175" max="7176" width="8.42578125" style="19" customWidth="1"/>
    <col min="7177" max="7177" width="8.85546875" style="19" customWidth="1"/>
    <col min="7178" max="7178" width="7.85546875" style="19" customWidth="1"/>
    <col min="7179" max="7179" width="8.140625" style="19" customWidth="1"/>
    <col min="7180" max="7180" width="10.140625" style="19" customWidth="1"/>
    <col min="7181" max="7181" width="10.42578125" style="19" customWidth="1"/>
    <col min="7182" max="7182" width="9.85546875" style="19" customWidth="1"/>
    <col min="7183" max="7184" width="10.85546875" style="19" customWidth="1"/>
    <col min="7185" max="7185" width="9.140625" style="19" customWidth="1"/>
    <col min="7186" max="7186" width="10.140625" style="19" customWidth="1"/>
    <col min="7187" max="7423" width="11.42578125" style="19"/>
    <col min="7424" max="7424" width="0.85546875" style="19" customWidth="1"/>
    <col min="7425" max="7425" width="13.42578125" style="19" customWidth="1"/>
    <col min="7426" max="7426" width="8.28515625" style="19" customWidth="1"/>
    <col min="7427" max="7428" width="8.42578125" style="19" customWidth="1"/>
    <col min="7429" max="7429" width="9.42578125" style="19" customWidth="1"/>
    <col min="7430" max="7430" width="8.7109375" style="19" customWidth="1"/>
    <col min="7431" max="7432" width="8.42578125" style="19" customWidth="1"/>
    <col min="7433" max="7433" width="8.85546875" style="19" customWidth="1"/>
    <col min="7434" max="7434" width="7.85546875" style="19" customWidth="1"/>
    <col min="7435" max="7435" width="8.140625" style="19" customWidth="1"/>
    <col min="7436" max="7436" width="10.140625" style="19" customWidth="1"/>
    <col min="7437" max="7437" width="10.42578125" style="19" customWidth="1"/>
    <col min="7438" max="7438" width="9.85546875" style="19" customWidth="1"/>
    <col min="7439" max="7440" width="10.85546875" style="19" customWidth="1"/>
    <col min="7441" max="7441" width="9.140625" style="19" customWidth="1"/>
    <col min="7442" max="7442" width="10.140625" style="19" customWidth="1"/>
    <col min="7443" max="7679" width="11.42578125" style="19"/>
    <col min="7680" max="7680" width="0.85546875" style="19" customWidth="1"/>
    <col min="7681" max="7681" width="13.42578125" style="19" customWidth="1"/>
    <col min="7682" max="7682" width="8.28515625" style="19" customWidth="1"/>
    <col min="7683" max="7684" width="8.42578125" style="19" customWidth="1"/>
    <col min="7685" max="7685" width="9.42578125" style="19" customWidth="1"/>
    <col min="7686" max="7686" width="8.7109375" style="19" customWidth="1"/>
    <col min="7687" max="7688" width="8.42578125" style="19" customWidth="1"/>
    <col min="7689" max="7689" width="8.85546875" style="19" customWidth="1"/>
    <col min="7690" max="7690" width="7.85546875" style="19" customWidth="1"/>
    <col min="7691" max="7691" width="8.140625" style="19" customWidth="1"/>
    <col min="7692" max="7692" width="10.140625" style="19" customWidth="1"/>
    <col min="7693" max="7693" width="10.42578125" style="19" customWidth="1"/>
    <col min="7694" max="7694" width="9.85546875" style="19" customWidth="1"/>
    <col min="7695" max="7696" width="10.85546875" style="19" customWidth="1"/>
    <col min="7697" max="7697" width="9.140625" style="19" customWidth="1"/>
    <col min="7698" max="7698" width="10.140625" style="19" customWidth="1"/>
    <col min="7699" max="7935" width="11.42578125" style="19"/>
    <col min="7936" max="7936" width="0.85546875" style="19" customWidth="1"/>
    <col min="7937" max="7937" width="13.42578125" style="19" customWidth="1"/>
    <col min="7938" max="7938" width="8.28515625" style="19" customWidth="1"/>
    <col min="7939" max="7940" width="8.42578125" style="19" customWidth="1"/>
    <col min="7941" max="7941" width="9.42578125" style="19" customWidth="1"/>
    <col min="7942" max="7942" width="8.7109375" style="19" customWidth="1"/>
    <col min="7943" max="7944" width="8.42578125" style="19" customWidth="1"/>
    <col min="7945" max="7945" width="8.85546875" style="19" customWidth="1"/>
    <col min="7946" max="7946" width="7.85546875" style="19" customWidth="1"/>
    <col min="7947" max="7947" width="8.140625" style="19" customWidth="1"/>
    <col min="7948" max="7948" width="10.140625" style="19" customWidth="1"/>
    <col min="7949" max="7949" width="10.42578125" style="19" customWidth="1"/>
    <col min="7950" max="7950" width="9.85546875" style="19" customWidth="1"/>
    <col min="7951" max="7952" width="10.85546875" style="19" customWidth="1"/>
    <col min="7953" max="7953" width="9.140625" style="19" customWidth="1"/>
    <col min="7954" max="7954" width="10.140625" style="19" customWidth="1"/>
    <col min="7955" max="8191" width="11.42578125" style="19"/>
    <col min="8192" max="8192" width="0.85546875" style="19" customWidth="1"/>
    <col min="8193" max="8193" width="13.42578125" style="19" customWidth="1"/>
    <col min="8194" max="8194" width="8.28515625" style="19" customWidth="1"/>
    <col min="8195" max="8196" width="8.42578125" style="19" customWidth="1"/>
    <col min="8197" max="8197" width="9.42578125" style="19" customWidth="1"/>
    <col min="8198" max="8198" width="8.7109375" style="19" customWidth="1"/>
    <col min="8199" max="8200" width="8.42578125" style="19" customWidth="1"/>
    <col min="8201" max="8201" width="8.85546875" style="19" customWidth="1"/>
    <col min="8202" max="8202" width="7.85546875" style="19" customWidth="1"/>
    <col min="8203" max="8203" width="8.140625" style="19" customWidth="1"/>
    <col min="8204" max="8204" width="10.140625" style="19" customWidth="1"/>
    <col min="8205" max="8205" width="10.42578125" style="19" customWidth="1"/>
    <col min="8206" max="8206" width="9.85546875" style="19" customWidth="1"/>
    <col min="8207" max="8208" width="10.85546875" style="19" customWidth="1"/>
    <col min="8209" max="8209" width="9.140625" style="19" customWidth="1"/>
    <col min="8210" max="8210" width="10.140625" style="19" customWidth="1"/>
    <col min="8211" max="8447" width="11.42578125" style="19"/>
    <col min="8448" max="8448" width="0.85546875" style="19" customWidth="1"/>
    <col min="8449" max="8449" width="13.42578125" style="19" customWidth="1"/>
    <col min="8450" max="8450" width="8.28515625" style="19" customWidth="1"/>
    <col min="8451" max="8452" width="8.42578125" style="19" customWidth="1"/>
    <col min="8453" max="8453" width="9.42578125" style="19" customWidth="1"/>
    <col min="8454" max="8454" width="8.7109375" style="19" customWidth="1"/>
    <col min="8455" max="8456" width="8.42578125" style="19" customWidth="1"/>
    <col min="8457" max="8457" width="8.85546875" style="19" customWidth="1"/>
    <col min="8458" max="8458" width="7.85546875" style="19" customWidth="1"/>
    <col min="8459" max="8459" width="8.140625" style="19" customWidth="1"/>
    <col min="8460" max="8460" width="10.140625" style="19" customWidth="1"/>
    <col min="8461" max="8461" width="10.42578125" style="19" customWidth="1"/>
    <col min="8462" max="8462" width="9.85546875" style="19" customWidth="1"/>
    <col min="8463" max="8464" width="10.85546875" style="19" customWidth="1"/>
    <col min="8465" max="8465" width="9.140625" style="19" customWidth="1"/>
    <col min="8466" max="8466" width="10.140625" style="19" customWidth="1"/>
    <col min="8467" max="8703" width="11.42578125" style="19"/>
    <col min="8704" max="8704" width="0.85546875" style="19" customWidth="1"/>
    <col min="8705" max="8705" width="13.42578125" style="19" customWidth="1"/>
    <col min="8706" max="8706" width="8.28515625" style="19" customWidth="1"/>
    <col min="8707" max="8708" width="8.42578125" style="19" customWidth="1"/>
    <col min="8709" max="8709" width="9.42578125" style="19" customWidth="1"/>
    <col min="8710" max="8710" width="8.7109375" style="19" customWidth="1"/>
    <col min="8711" max="8712" width="8.42578125" style="19" customWidth="1"/>
    <col min="8713" max="8713" width="8.85546875" style="19" customWidth="1"/>
    <col min="8714" max="8714" width="7.85546875" style="19" customWidth="1"/>
    <col min="8715" max="8715" width="8.140625" style="19" customWidth="1"/>
    <col min="8716" max="8716" width="10.140625" style="19" customWidth="1"/>
    <col min="8717" max="8717" width="10.42578125" style="19" customWidth="1"/>
    <col min="8718" max="8718" width="9.85546875" style="19" customWidth="1"/>
    <col min="8719" max="8720" width="10.85546875" style="19" customWidth="1"/>
    <col min="8721" max="8721" width="9.140625" style="19" customWidth="1"/>
    <col min="8722" max="8722" width="10.140625" style="19" customWidth="1"/>
    <col min="8723" max="8959" width="11.42578125" style="19"/>
    <col min="8960" max="8960" width="0.85546875" style="19" customWidth="1"/>
    <col min="8961" max="8961" width="13.42578125" style="19" customWidth="1"/>
    <col min="8962" max="8962" width="8.28515625" style="19" customWidth="1"/>
    <col min="8963" max="8964" width="8.42578125" style="19" customWidth="1"/>
    <col min="8965" max="8965" width="9.42578125" style="19" customWidth="1"/>
    <col min="8966" max="8966" width="8.7109375" style="19" customWidth="1"/>
    <col min="8967" max="8968" width="8.42578125" style="19" customWidth="1"/>
    <col min="8969" max="8969" width="8.85546875" style="19" customWidth="1"/>
    <col min="8970" max="8970" width="7.85546875" style="19" customWidth="1"/>
    <col min="8971" max="8971" width="8.140625" style="19" customWidth="1"/>
    <col min="8972" max="8972" width="10.140625" style="19" customWidth="1"/>
    <col min="8973" max="8973" width="10.42578125" style="19" customWidth="1"/>
    <col min="8974" max="8974" width="9.85546875" style="19" customWidth="1"/>
    <col min="8975" max="8976" width="10.85546875" style="19" customWidth="1"/>
    <col min="8977" max="8977" width="9.140625" style="19" customWidth="1"/>
    <col min="8978" max="8978" width="10.140625" style="19" customWidth="1"/>
    <col min="8979" max="9215" width="11.42578125" style="19"/>
    <col min="9216" max="9216" width="0.85546875" style="19" customWidth="1"/>
    <col min="9217" max="9217" width="13.42578125" style="19" customWidth="1"/>
    <col min="9218" max="9218" width="8.28515625" style="19" customWidth="1"/>
    <col min="9219" max="9220" width="8.42578125" style="19" customWidth="1"/>
    <col min="9221" max="9221" width="9.42578125" style="19" customWidth="1"/>
    <col min="9222" max="9222" width="8.7109375" style="19" customWidth="1"/>
    <col min="9223" max="9224" width="8.42578125" style="19" customWidth="1"/>
    <col min="9225" max="9225" width="8.85546875" style="19" customWidth="1"/>
    <col min="9226" max="9226" width="7.85546875" style="19" customWidth="1"/>
    <col min="9227" max="9227" width="8.140625" style="19" customWidth="1"/>
    <col min="9228" max="9228" width="10.140625" style="19" customWidth="1"/>
    <col min="9229" max="9229" width="10.42578125" style="19" customWidth="1"/>
    <col min="9230" max="9230" width="9.85546875" style="19" customWidth="1"/>
    <col min="9231" max="9232" width="10.85546875" style="19" customWidth="1"/>
    <col min="9233" max="9233" width="9.140625" style="19" customWidth="1"/>
    <col min="9234" max="9234" width="10.140625" style="19" customWidth="1"/>
    <col min="9235" max="9471" width="11.42578125" style="19"/>
    <col min="9472" max="9472" width="0.85546875" style="19" customWidth="1"/>
    <col min="9473" max="9473" width="13.42578125" style="19" customWidth="1"/>
    <col min="9474" max="9474" width="8.28515625" style="19" customWidth="1"/>
    <col min="9475" max="9476" width="8.42578125" style="19" customWidth="1"/>
    <col min="9477" max="9477" width="9.42578125" style="19" customWidth="1"/>
    <col min="9478" max="9478" width="8.7109375" style="19" customWidth="1"/>
    <col min="9479" max="9480" width="8.42578125" style="19" customWidth="1"/>
    <col min="9481" max="9481" width="8.85546875" style="19" customWidth="1"/>
    <col min="9482" max="9482" width="7.85546875" style="19" customWidth="1"/>
    <col min="9483" max="9483" width="8.140625" style="19" customWidth="1"/>
    <col min="9484" max="9484" width="10.140625" style="19" customWidth="1"/>
    <col min="9485" max="9485" width="10.42578125" style="19" customWidth="1"/>
    <col min="9486" max="9486" width="9.85546875" style="19" customWidth="1"/>
    <col min="9487" max="9488" width="10.85546875" style="19" customWidth="1"/>
    <col min="9489" max="9489" width="9.140625" style="19" customWidth="1"/>
    <col min="9490" max="9490" width="10.140625" style="19" customWidth="1"/>
    <col min="9491" max="9727" width="11.42578125" style="19"/>
    <col min="9728" max="9728" width="0.85546875" style="19" customWidth="1"/>
    <col min="9729" max="9729" width="13.42578125" style="19" customWidth="1"/>
    <col min="9730" max="9730" width="8.28515625" style="19" customWidth="1"/>
    <col min="9731" max="9732" width="8.42578125" style="19" customWidth="1"/>
    <col min="9733" max="9733" width="9.42578125" style="19" customWidth="1"/>
    <col min="9734" max="9734" width="8.7109375" style="19" customWidth="1"/>
    <col min="9735" max="9736" width="8.42578125" style="19" customWidth="1"/>
    <col min="9737" max="9737" width="8.85546875" style="19" customWidth="1"/>
    <col min="9738" max="9738" width="7.85546875" style="19" customWidth="1"/>
    <col min="9739" max="9739" width="8.140625" style="19" customWidth="1"/>
    <col min="9740" max="9740" width="10.140625" style="19" customWidth="1"/>
    <col min="9741" max="9741" width="10.42578125" style="19" customWidth="1"/>
    <col min="9742" max="9742" width="9.85546875" style="19" customWidth="1"/>
    <col min="9743" max="9744" width="10.85546875" style="19" customWidth="1"/>
    <col min="9745" max="9745" width="9.140625" style="19" customWidth="1"/>
    <col min="9746" max="9746" width="10.140625" style="19" customWidth="1"/>
    <col min="9747" max="9983" width="11.42578125" style="19"/>
    <col min="9984" max="9984" width="0.85546875" style="19" customWidth="1"/>
    <col min="9985" max="9985" width="13.42578125" style="19" customWidth="1"/>
    <col min="9986" max="9986" width="8.28515625" style="19" customWidth="1"/>
    <col min="9987" max="9988" width="8.42578125" style="19" customWidth="1"/>
    <col min="9989" max="9989" width="9.42578125" style="19" customWidth="1"/>
    <col min="9990" max="9990" width="8.7109375" style="19" customWidth="1"/>
    <col min="9991" max="9992" width="8.42578125" style="19" customWidth="1"/>
    <col min="9993" max="9993" width="8.85546875" style="19" customWidth="1"/>
    <col min="9994" max="9994" width="7.85546875" style="19" customWidth="1"/>
    <col min="9995" max="9995" width="8.140625" style="19" customWidth="1"/>
    <col min="9996" max="9996" width="10.140625" style="19" customWidth="1"/>
    <col min="9997" max="9997" width="10.42578125" style="19" customWidth="1"/>
    <col min="9998" max="9998" width="9.85546875" style="19" customWidth="1"/>
    <col min="9999" max="10000" width="10.85546875" style="19" customWidth="1"/>
    <col min="10001" max="10001" width="9.140625" style="19" customWidth="1"/>
    <col min="10002" max="10002" width="10.140625" style="19" customWidth="1"/>
    <col min="10003" max="10239" width="11.42578125" style="19"/>
    <col min="10240" max="10240" width="0.85546875" style="19" customWidth="1"/>
    <col min="10241" max="10241" width="13.42578125" style="19" customWidth="1"/>
    <col min="10242" max="10242" width="8.28515625" style="19" customWidth="1"/>
    <col min="10243" max="10244" width="8.42578125" style="19" customWidth="1"/>
    <col min="10245" max="10245" width="9.42578125" style="19" customWidth="1"/>
    <col min="10246" max="10246" width="8.7109375" style="19" customWidth="1"/>
    <col min="10247" max="10248" width="8.42578125" style="19" customWidth="1"/>
    <col min="10249" max="10249" width="8.85546875" style="19" customWidth="1"/>
    <col min="10250" max="10250" width="7.85546875" style="19" customWidth="1"/>
    <col min="10251" max="10251" width="8.140625" style="19" customWidth="1"/>
    <col min="10252" max="10252" width="10.140625" style="19" customWidth="1"/>
    <col min="10253" max="10253" width="10.42578125" style="19" customWidth="1"/>
    <col min="10254" max="10254" width="9.85546875" style="19" customWidth="1"/>
    <col min="10255" max="10256" width="10.85546875" style="19" customWidth="1"/>
    <col min="10257" max="10257" width="9.140625" style="19" customWidth="1"/>
    <col min="10258" max="10258" width="10.140625" style="19" customWidth="1"/>
    <col min="10259" max="10495" width="11.42578125" style="19"/>
    <col min="10496" max="10496" width="0.85546875" style="19" customWidth="1"/>
    <col min="10497" max="10497" width="13.42578125" style="19" customWidth="1"/>
    <col min="10498" max="10498" width="8.28515625" style="19" customWidth="1"/>
    <col min="10499" max="10500" width="8.42578125" style="19" customWidth="1"/>
    <col min="10501" max="10501" width="9.42578125" style="19" customWidth="1"/>
    <col min="10502" max="10502" width="8.7109375" style="19" customWidth="1"/>
    <col min="10503" max="10504" width="8.42578125" style="19" customWidth="1"/>
    <col min="10505" max="10505" width="8.85546875" style="19" customWidth="1"/>
    <col min="10506" max="10506" width="7.85546875" style="19" customWidth="1"/>
    <col min="10507" max="10507" width="8.140625" style="19" customWidth="1"/>
    <col min="10508" max="10508" width="10.140625" style="19" customWidth="1"/>
    <col min="10509" max="10509" width="10.42578125" style="19" customWidth="1"/>
    <col min="10510" max="10510" width="9.85546875" style="19" customWidth="1"/>
    <col min="10511" max="10512" width="10.85546875" style="19" customWidth="1"/>
    <col min="10513" max="10513" width="9.140625" style="19" customWidth="1"/>
    <col min="10514" max="10514" width="10.140625" style="19" customWidth="1"/>
    <col min="10515" max="10751" width="11.42578125" style="19"/>
    <col min="10752" max="10752" width="0.85546875" style="19" customWidth="1"/>
    <col min="10753" max="10753" width="13.42578125" style="19" customWidth="1"/>
    <col min="10754" max="10754" width="8.28515625" style="19" customWidth="1"/>
    <col min="10755" max="10756" width="8.42578125" style="19" customWidth="1"/>
    <col min="10757" max="10757" width="9.42578125" style="19" customWidth="1"/>
    <col min="10758" max="10758" width="8.7109375" style="19" customWidth="1"/>
    <col min="10759" max="10760" width="8.42578125" style="19" customWidth="1"/>
    <col min="10761" max="10761" width="8.85546875" style="19" customWidth="1"/>
    <col min="10762" max="10762" width="7.85546875" style="19" customWidth="1"/>
    <col min="10763" max="10763" width="8.140625" style="19" customWidth="1"/>
    <col min="10764" max="10764" width="10.140625" style="19" customWidth="1"/>
    <col min="10765" max="10765" width="10.42578125" style="19" customWidth="1"/>
    <col min="10766" max="10766" width="9.85546875" style="19" customWidth="1"/>
    <col min="10767" max="10768" width="10.85546875" style="19" customWidth="1"/>
    <col min="10769" max="10769" width="9.140625" style="19" customWidth="1"/>
    <col min="10770" max="10770" width="10.140625" style="19" customWidth="1"/>
    <col min="10771" max="11007" width="11.42578125" style="19"/>
    <col min="11008" max="11008" width="0.85546875" style="19" customWidth="1"/>
    <col min="11009" max="11009" width="13.42578125" style="19" customWidth="1"/>
    <col min="11010" max="11010" width="8.28515625" style="19" customWidth="1"/>
    <col min="11011" max="11012" width="8.42578125" style="19" customWidth="1"/>
    <col min="11013" max="11013" width="9.42578125" style="19" customWidth="1"/>
    <col min="11014" max="11014" width="8.7109375" style="19" customWidth="1"/>
    <col min="11015" max="11016" width="8.42578125" style="19" customWidth="1"/>
    <col min="11017" max="11017" width="8.85546875" style="19" customWidth="1"/>
    <col min="11018" max="11018" width="7.85546875" style="19" customWidth="1"/>
    <col min="11019" max="11019" width="8.140625" style="19" customWidth="1"/>
    <col min="11020" max="11020" width="10.140625" style="19" customWidth="1"/>
    <col min="11021" max="11021" width="10.42578125" style="19" customWidth="1"/>
    <col min="11022" max="11022" width="9.85546875" style="19" customWidth="1"/>
    <col min="11023" max="11024" width="10.85546875" style="19" customWidth="1"/>
    <col min="11025" max="11025" width="9.140625" style="19" customWidth="1"/>
    <col min="11026" max="11026" width="10.140625" style="19" customWidth="1"/>
    <col min="11027" max="11263" width="11.42578125" style="19"/>
    <col min="11264" max="11264" width="0.85546875" style="19" customWidth="1"/>
    <col min="11265" max="11265" width="13.42578125" style="19" customWidth="1"/>
    <col min="11266" max="11266" width="8.28515625" style="19" customWidth="1"/>
    <col min="11267" max="11268" width="8.42578125" style="19" customWidth="1"/>
    <col min="11269" max="11269" width="9.42578125" style="19" customWidth="1"/>
    <col min="11270" max="11270" width="8.7109375" style="19" customWidth="1"/>
    <col min="11271" max="11272" width="8.42578125" style="19" customWidth="1"/>
    <col min="11273" max="11273" width="8.85546875" style="19" customWidth="1"/>
    <col min="11274" max="11274" width="7.85546875" style="19" customWidth="1"/>
    <col min="11275" max="11275" width="8.140625" style="19" customWidth="1"/>
    <col min="11276" max="11276" width="10.140625" style="19" customWidth="1"/>
    <col min="11277" max="11277" width="10.42578125" style="19" customWidth="1"/>
    <col min="11278" max="11278" width="9.85546875" style="19" customWidth="1"/>
    <col min="11279" max="11280" width="10.85546875" style="19" customWidth="1"/>
    <col min="11281" max="11281" width="9.140625" style="19" customWidth="1"/>
    <col min="11282" max="11282" width="10.140625" style="19" customWidth="1"/>
    <col min="11283" max="11519" width="11.42578125" style="19"/>
    <col min="11520" max="11520" width="0.85546875" style="19" customWidth="1"/>
    <col min="11521" max="11521" width="13.42578125" style="19" customWidth="1"/>
    <col min="11522" max="11522" width="8.28515625" style="19" customWidth="1"/>
    <col min="11523" max="11524" width="8.42578125" style="19" customWidth="1"/>
    <col min="11525" max="11525" width="9.42578125" style="19" customWidth="1"/>
    <col min="11526" max="11526" width="8.7109375" style="19" customWidth="1"/>
    <col min="11527" max="11528" width="8.42578125" style="19" customWidth="1"/>
    <col min="11529" max="11529" width="8.85546875" style="19" customWidth="1"/>
    <col min="11530" max="11530" width="7.85546875" style="19" customWidth="1"/>
    <col min="11531" max="11531" width="8.140625" style="19" customWidth="1"/>
    <col min="11532" max="11532" width="10.140625" style="19" customWidth="1"/>
    <col min="11533" max="11533" width="10.42578125" style="19" customWidth="1"/>
    <col min="11534" max="11534" width="9.85546875" style="19" customWidth="1"/>
    <col min="11535" max="11536" width="10.85546875" style="19" customWidth="1"/>
    <col min="11537" max="11537" width="9.140625" style="19" customWidth="1"/>
    <col min="11538" max="11538" width="10.140625" style="19" customWidth="1"/>
    <col min="11539" max="11775" width="11.42578125" style="19"/>
    <col min="11776" max="11776" width="0.85546875" style="19" customWidth="1"/>
    <col min="11777" max="11777" width="13.42578125" style="19" customWidth="1"/>
    <col min="11778" max="11778" width="8.28515625" style="19" customWidth="1"/>
    <col min="11779" max="11780" width="8.42578125" style="19" customWidth="1"/>
    <col min="11781" max="11781" width="9.42578125" style="19" customWidth="1"/>
    <col min="11782" max="11782" width="8.7109375" style="19" customWidth="1"/>
    <col min="11783" max="11784" width="8.42578125" style="19" customWidth="1"/>
    <col min="11785" max="11785" width="8.85546875" style="19" customWidth="1"/>
    <col min="11786" max="11786" width="7.85546875" style="19" customWidth="1"/>
    <col min="11787" max="11787" width="8.140625" style="19" customWidth="1"/>
    <col min="11788" max="11788" width="10.140625" style="19" customWidth="1"/>
    <col min="11789" max="11789" width="10.42578125" style="19" customWidth="1"/>
    <col min="11790" max="11790" width="9.85546875" style="19" customWidth="1"/>
    <col min="11791" max="11792" width="10.85546875" style="19" customWidth="1"/>
    <col min="11793" max="11793" width="9.140625" style="19" customWidth="1"/>
    <col min="11794" max="11794" width="10.140625" style="19" customWidth="1"/>
    <col min="11795" max="12031" width="11.42578125" style="19"/>
    <col min="12032" max="12032" width="0.85546875" style="19" customWidth="1"/>
    <col min="12033" max="12033" width="13.42578125" style="19" customWidth="1"/>
    <col min="12034" max="12034" width="8.28515625" style="19" customWidth="1"/>
    <col min="12035" max="12036" width="8.42578125" style="19" customWidth="1"/>
    <col min="12037" max="12037" width="9.42578125" style="19" customWidth="1"/>
    <col min="12038" max="12038" width="8.7109375" style="19" customWidth="1"/>
    <col min="12039" max="12040" width="8.42578125" style="19" customWidth="1"/>
    <col min="12041" max="12041" width="8.85546875" style="19" customWidth="1"/>
    <col min="12042" max="12042" width="7.85546875" style="19" customWidth="1"/>
    <col min="12043" max="12043" width="8.140625" style="19" customWidth="1"/>
    <col min="12044" max="12044" width="10.140625" style="19" customWidth="1"/>
    <col min="12045" max="12045" width="10.42578125" style="19" customWidth="1"/>
    <col min="12046" max="12046" width="9.85546875" style="19" customWidth="1"/>
    <col min="12047" max="12048" width="10.85546875" style="19" customWidth="1"/>
    <col min="12049" max="12049" width="9.140625" style="19" customWidth="1"/>
    <col min="12050" max="12050" width="10.140625" style="19" customWidth="1"/>
    <col min="12051" max="12287" width="11.42578125" style="19"/>
    <col min="12288" max="12288" width="0.85546875" style="19" customWidth="1"/>
    <col min="12289" max="12289" width="13.42578125" style="19" customWidth="1"/>
    <col min="12290" max="12290" width="8.28515625" style="19" customWidth="1"/>
    <col min="12291" max="12292" width="8.42578125" style="19" customWidth="1"/>
    <col min="12293" max="12293" width="9.42578125" style="19" customWidth="1"/>
    <col min="12294" max="12294" width="8.7109375" style="19" customWidth="1"/>
    <col min="12295" max="12296" width="8.42578125" style="19" customWidth="1"/>
    <col min="12297" max="12297" width="8.85546875" style="19" customWidth="1"/>
    <col min="12298" max="12298" width="7.85546875" style="19" customWidth="1"/>
    <col min="12299" max="12299" width="8.140625" style="19" customWidth="1"/>
    <col min="12300" max="12300" width="10.140625" style="19" customWidth="1"/>
    <col min="12301" max="12301" width="10.42578125" style="19" customWidth="1"/>
    <col min="12302" max="12302" width="9.85546875" style="19" customWidth="1"/>
    <col min="12303" max="12304" width="10.85546875" style="19" customWidth="1"/>
    <col min="12305" max="12305" width="9.140625" style="19" customWidth="1"/>
    <col min="12306" max="12306" width="10.140625" style="19" customWidth="1"/>
    <col min="12307" max="12543" width="11.42578125" style="19"/>
    <col min="12544" max="12544" width="0.85546875" style="19" customWidth="1"/>
    <col min="12545" max="12545" width="13.42578125" style="19" customWidth="1"/>
    <col min="12546" max="12546" width="8.28515625" style="19" customWidth="1"/>
    <col min="12547" max="12548" width="8.42578125" style="19" customWidth="1"/>
    <col min="12549" max="12549" width="9.42578125" style="19" customWidth="1"/>
    <col min="12550" max="12550" width="8.7109375" style="19" customWidth="1"/>
    <col min="12551" max="12552" width="8.42578125" style="19" customWidth="1"/>
    <col min="12553" max="12553" width="8.85546875" style="19" customWidth="1"/>
    <col min="12554" max="12554" width="7.85546875" style="19" customWidth="1"/>
    <col min="12555" max="12555" width="8.140625" style="19" customWidth="1"/>
    <col min="12556" max="12556" width="10.140625" style="19" customWidth="1"/>
    <col min="12557" max="12557" width="10.42578125" style="19" customWidth="1"/>
    <col min="12558" max="12558" width="9.85546875" style="19" customWidth="1"/>
    <col min="12559" max="12560" width="10.85546875" style="19" customWidth="1"/>
    <col min="12561" max="12561" width="9.140625" style="19" customWidth="1"/>
    <col min="12562" max="12562" width="10.140625" style="19" customWidth="1"/>
    <col min="12563" max="12799" width="11.42578125" style="19"/>
    <col min="12800" max="12800" width="0.85546875" style="19" customWidth="1"/>
    <col min="12801" max="12801" width="13.42578125" style="19" customWidth="1"/>
    <col min="12802" max="12802" width="8.28515625" style="19" customWidth="1"/>
    <col min="12803" max="12804" width="8.42578125" style="19" customWidth="1"/>
    <col min="12805" max="12805" width="9.42578125" style="19" customWidth="1"/>
    <col min="12806" max="12806" width="8.7109375" style="19" customWidth="1"/>
    <col min="12807" max="12808" width="8.42578125" style="19" customWidth="1"/>
    <col min="12809" max="12809" width="8.85546875" style="19" customWidth="1"/>
    <col min="12810" max="12810" width="7.85546875" style="19" customWidth="1"/>
    <col min="12811" max="12811" width="8.140625" style="19" customWidth="1"/>
    <col min="12812" max="12812" width="10.140625" style="19" customWidth="1"/>
    <col min="12813" max="12813" width="10.42578125" style="19" customWidth="1"/>
    <col min="12814" max="12814" width="9.85546875" style="19" customWidth="1"/>
    <col min="12815" max="12816" width="10.85546875" style="19" customWidth="1"/>
    <col min="12817" max="12817" width="9.140625" style="19" customWidth="1"/>
    <col min="12818" max="12818" width="10.140625" style="19" customWidth="1"/>
    <col min="12819" max="13055" width="11.42578125" style="19"/>
    <col min="13056" max="13056" width="0.85546875" style="19" customWidth="1"/>
    <col min="13057" max="13057" width="13.42578125" style="19" customWidth="1"/>
    <col min="13058" max="13058" width="8.28515625" style="19" customWidth="1"/>
    <col min="13059" max="13060" width="8.42578125" style="19" customWidth="1"/>
    <col min="13061" max="13061" width="9.42578125" style="19" customWidth="1"/>
    <col min="13062" max="13062" width="8.7109375" style="19" customWidth="1"/>
    <col min="13063" max="13064" width="8.42578125" style="19" customWidth="1"/>
    <col min="13065" max="13065" width="8.85546875" style="19" customWidth="1"/>
    <col min="13066" max="13066" width="7.85546875" style="19" customWidth="1"/>
    <col min="13067" max="13067" width="8.140625" style="19" customWidth="1"/>
    <col min="13068" max="13068" width="10.140625" style="19" customWidth="1"/>
    <col min="13069" max="13069" width="10.42578125" style="19" customWidth="1"/>
    <col min="13070" max="13070" width="9.85546875" style="19" customWidth="1"/>
    <col min="13071" max="13072" width="10.85546875" style="19" customWidth="1"/>
    <col min="13073" max="13073" width="9.140625" style="19" customWidth="1"/>
    <col min="13074" max="13074" width="10.140625" style="19" customWidth="1"/>
    <col min="13075" max="13311" width="11.42578125" style="19"/>
    <col min="13312" max="13312" width="0.85546875" style="19" customWidth="1"/>
    <col min="13313" max="13313" width="13.42578125" style="19" customWidth="1"/>
    <col min="13314" max="13314" width="8.28515625" style="19" customWidth="1"/>
    <col min="13315" max="13316" width="8.42578125" style="19" customWidth="1"/>
    <col min="13317" max="13317" width="9.42578125" style="19" customWidth="1"/>
    <col min="13318" max="13318" width="8.7109375" style="19" customWidth="1"/>
    <col min="13319" max="13320" width="8.42578125" style="19" customWidth="1"/>
    <col min="13321" max="13321" width="8.85546875" style="19" customWidth="1"/>
    <col min="13322" max="13322" width="7.85546875" style="19" customWidth="1"/>
    <col min="13323" max="13323" width="8.140625" style="19" customWidth="1"/>
    <col min="13324" max="13324" width="10.140625" style="19" customWidth="1"/>
    <col min="13325" max="13325" width="10.42578125" style="19" customWidth="1"/>
    <col min="13326" max="13326" width="9.85546875" style="19" customWidth="1"/>
    <col min="13327" max="13328" width="10.85546875" style="19" customWidth="1"/>
    <col min="13329" max="13329" width="9.140625" style="19" customWidth="1"/>
    <col min="13330" max="13330" width="10.140625" style="19" customWidth="1"/>
    <col min="13331" max="13567" width="11.42578125" style="19"/>
    <col min="13568" max="13568" width="0.85546875" style="19" customWidth="1"/>
    <col min="13569" max="13569" width="13.42578125" style="19" customWidth="1"/>
    <col min="13570" max="13570" width="8.28515625" style="19" customWidth="1"/>
    <col min="13571" max="13572" width="8.42578125" style="19" customWidth="1"/>
    <col min="13573" max="13573" width="9.42578125" style="19" customWidth="1"/>
    <col min="13574" max="13574" width="8.7109375" style="19" customWidth="1"/>
    <col min="13575" max="13576" width="8.42578125" style="19" customWidth="1"/>
    <col min="13577" max="13577" width="8.85546875" style="19" customWidth="1"/>
    <col min="13578" max="13578" width="7.85546875" style="19" customWidth="1"/>
    <col min="13579" max="13579" width="8.140625" style="19" customWidth="1"/>
    <col min="13580" max="13580" width="10.140625" style="19" customWidth="1"/>
    <col min="13581" max="13581" width="10.42578125" style="19" customWidth="1"/>
    <col min="13582" max="13582" width="9.85546875" style="19" customWidth="1"/>
    <col min="13583" max="13584" width="10.85546875" style="19" customWidth="1"/>
    <col min="13585" max="13585" width="9.140625" style="19" customWidth="1"/>
    <col min="13586" max="13586" width="10.140625" style="19" customWidth="1"/>
    <col min="13587" max="13823" width="11.42578125" style="19"/>
    <col min="13824" max="13824" width="0.85546875" style="19" customWidth="1"/>
    <col min="13825" max="13825" width="13.42578125" style="19" customWidth="1"/>
    <col min="13826" max="13826" width="8.28515625" style="19" customWidth="1"/>
    <col min="13827" max="13828" width="8.42578125" style="19" customWidth="1"/>
    <col min="13829" max="13829" width="9.42578125" style="19" customWidth="1"/>
    <col min="13830" max="13830" width="8.7109375" style="19" customWidth="1"/>
    <col min="13831" max="13832" width="8.42578125" style="19" customWidth="1"/>
    <col min="13833" max="13833" width="8.85546875" style="19" customWidth="1"/>
    <col min="13834" max="13834" width="7.85546875" style="19" customWidth="1"/>
    <col min="13835" max="13835" width="8.140625" style="19" customWidth="1"/>
    <col min="13836" max="13836" width="10.140625" style="19" customWidth="1"/>
    <col min="13837" max="13837" width="10.42578125" style="19" customWidth="1"/>
    <col min="13838" max="13838" width="9.85546875" style="19" customWidth="1"/>
    <col min="13839" max="13840" width="10.85546875" style="19" customWidth="1"/>
    <col min="13841" max="13841" width="9.140625" style="19" customWidth="1"/>
    <col min="13842" max="13842" width="10.140625" style="19" customWidth="1"/>
    <col min="13843" max="14079" width="11.42578125" style="19"/>
    <col min="14080" max="14080" width="0.85546875" style="19" customWidth="1"/>
    <col min="14081" max="14081" width="13.42578125" style="19" customWidth="1"/>
    <col min="14082" max="14082" width="8.28515625" style="19" customWidth="1"/>
    <col min="14083" max="14084" width="8.42578125" style="19" customWidth="1"/>
    <col min="14085" max="14085" width="9.42578125" style="19" customWidth="1"/>
    <col min="14086" max="14086" width="8.7109375" style="19" customWidth="1"/>
    <col min="14087" max="14088" width="8.42578125" style="19" customWidth="1"/>
    <col min="14089" max="14089" width="8.85546875" style="19" customWidth="1"/>
    <col min="14090" max="14090" width="7.85546875" style="19" customWidth="1"/>
    <col min="14091" max="14091" width="8.140625" style="19" customWidth="1"/>
    <col min="14092" max="14092" width="10.140625" style="19" customWidth="1"/>
    <col min="14093" max="14093" width="10.42578125" style="19" customWidth="1"/>
    <col min="14094" max="14094" width="9.85546875" style="19" customWidth="1"/>
    <col min="14095" max="14096" width="10.85546875" style="19" customWidth="1"/>
    <col min="14097" max="14097" width="9.140625" style="19" customWidth="1"/>
    <col min="14098" max="14098" width="10.140625" style="19" customWidth="1"/>
    <col min="14099" max="14335" width="11.42578125" style="19"/>
    <col min="14336" max="14336" width="0.85546875" style="19" customWidth="1"/>
    <col min="14337" max="14337" width="13.42578125" style="19" customWidth="1"/>
    <col min="14338" max="14338" width="8.28515625" style="19" customWidth="1"/>
    <col min="14339" max="14340" width="8.42578125" style="19" customWidth="1"/>
    <col min="14341" max="14341" width="9.42578125" style="19" customWidth="1"/>
    <col min="14342" max="14342" width="8.7109375" style="19" customWidth="1"/>
    <col min="14343" max="14344" width="8.42578125" style="19" customWidth="1"/>
    <col min="14345" max="14345" width="8.85546875" style="19" customWidth="1"/>
    <col min="14346" max="14346" width="7.85546875" style="19" customWidth="1"/>
    <col min="14347" max="14347" width="8.140625" style="19" customWidth="1"/>
    <col min="14348" max="14348" width="10.140625" style="19" customWidth="1"/>
    <col min="14349" max="14349" width="10.42578125" style="19" customWidth="1"/>
    <col min="14350" max="14350" width="9.85546875" style="19" customWidth="1"/>
    <col min="14351" max="14352" width="10.85546875" style="19" customWidth="1"/>
    <col min="14353" max="14353" width="9.140625" style="19" customWidth="1"/>
    <col min="14354" max="14354" width="10.140625" style="19" customWidth="1"/>
    <col min="14355" max="14591" width="11.42578125" style="19"/>
    <col min="14592" max="14592" width="0.85546875" style="19" customWidth="1"/>
    <col min="14593" max="14593" width="13.42578125" style="19" customWidth="1"/>
    <col min="14594" max="14594" width="8.28515625" style="19" customWidth="1"/>
    <col min="14595" max="14596" width="8.42578125" style="19" customWidth="1"/>
    <col min="14597" max="14597" width="9.42578125" style="19" customWidth="1"/>
    <col min="14598" max="14598" width="8.7109375" style="19" customWidth="1"/>
    <col min="14599" max="14600" width="8.42578125" style="19" customWidth="1"/>
    <col min="14601" max="14601" width="8.85546875" style="19" customWidth="1"/>
    <col min="14602" max="14602" width="7.85546875" style="19" customWidth="1"/>
    <col min="14603" max="14603" width="8.140625" style="19" customWidth="1"/>
    <col min="14604" max="14604" width="10.140625" style="19" customWidth="1"/>
    <col min="14605" max="14605" width="10.42578125" style="19" customWidth="1"/>
    <col min="14606" max="14606" width="9.85546875" style="19" customWidth="1"/>
    <col min="14607" max="14608" width="10.85546875" style="19" customWidth="1"/>
    <col min="14609" max="14609" width="9.140625" style="19" customWidth="1"/>
    <col min="14610" max="14610" width="10.140625" style="19" customWidth="1"/>
    <col min="14611" max="14847" width="11.42578125" style="19"/>
    <col min="14848" max="14848" width="0.85546875" style="19" customWidth="1"/>
    <col min="14849" max="14849" width="13.42578125" style="19" customWidth="1"/>
    <col min="14850" max="14850" width="8.28515625" style="19" customWidth="1"/>
    <col min="14851" max="14852" width="8.42578125" style="19" customWidth="1"/>
    <col min="14853" max="14853" width="9.42578125" style="19" customWidth="1"/>
    <col min="14854" max="14854" width="8.7109375" style="19" customWidth="1"/>
    <col min="14855" max="14856" width="8.42578125" style="19" customWidth="1"/>
    <col min="14857" max="14857" width="8.85546875" style="19" customWidth="1"/>
    <col min="14858" max="14858" width="7.85546875" style="19" customWidth="1"/>
    <col min="14859" max="14859" width="8.140625" style="19" customWidth="1"/>
    <col min="14860" max="14860" width="10.140625" style="19" customWidth="1"/>
    <col min="14861" max="14861" width="10.42578125" style="19" customWidth="1"/>
    <col min="14862" max="14862" width="9.85546875" style="19" customWidth="1"/>
    <col min="14863" max="14864" width="10.85546875" style="19" customWidth="1"/>
    <col min="14865" max="14865" width="9.140625" style="19" customWidth="1"/>
    <col min="14866" max="14866" width="10.140625" style="19" customWidth="1"/>
    <col min="14867" max="15103" width="11.42578125" style="19"/>
    <col min="15104" max="15104" width="0.85546875" style="19" customWidth="1"/>
    <col min="15105" max="15105" width="13.42578125" style="19" customWidth="1"/>
    <col min="15106" max="15106" width="8.28515625" style="19" customWidth="1"/>
    <col min="15107" max="15108" width="8.42578125" style="19" customWidth="1"/>
    <col min="15109" max="15109" width="9.42578125" style="19" customWidth="1"/>
    <col min="15110" max="15110" width="8.7109375" style="19" customWidth="1"/>
    <col min="15111" max="15112" width="8.42578125" style="19" customWidth="1"/>
    <col min="15113" max="15113" width="8.85546875" style="19" customWidth="1"/>
    <col min="15114" max="15114" width="7.85546875" style="19" customWidth="1"/>
    <col min="15115" max="15115" width="8.140625" style="19" customWidth="1"/>
    <col min="15116" max="15116" width="10.140625" style="19" customWidth="1"/>
    <col min="15117" max="15117" width="10.42578125" style="19" customWidth="1"/>
    <col min="15118" max="15118" width="9.85546875" style="19" customWidth="1"/>
    <col min="15119" max="15120" width="10.85546875" style="19" customWidth="1"/>
    <col min="15121" max="15121" width="9.140625" style="19" customWidth="1"/>
    <col min="15122" max="15122" width="10.140625" style="19" customWidth="1"/>
    <col min="15123" max="15359" width="11.42578125" style="19"/>
    <col min="15360" max="15360" width="0.85546875" style="19" customWidth="1"/>
    <col min="15361" max="15361" width="13.42578125" style="19" customWidth="1"/>
    <col min="15362" max="15362" width="8.28515625" style="19" customWidth="1"/>
    <col min="15363" max="15364" width="8.42578125" style="19" customWidth="1"/>
    <col min="15365" max="15365" width="9.42578125" style="19" customWidth="1"/>
    <col min="15366" max="15366" width="8.7109375" style="19" customWidth="1"/>
    <col min="15367" max="15368" width="8.42578125" style="19" customWidth="1"/>
    <col min="15369" max="15369" width="8.85546875" style="19" customWidth="1"/>
    <col min="15370" max="15370" width="7.85546875" style="19" customWidth="1"/>
    <col min="15371" max="15371" width="8.140625" style="19" customWidth="1"/>
    <col min="15372" max="15372" width="10.140625" style="19" customWidth="1"/>
    <col min="15373" max="15373" width="10.42578125" style="19" customWidth="1"/>
    <col min="15374" max="15374" width="9.85546875" style="19" customWidth="1"/>
    <col min="15375" max="15376" width="10.85546875" style="19" customWidth="1"/>
    <col min="15377" max="15377" width="9.140625" style="19" customWidth="1"/>
    <col min="15378" max="15378" width="10.140625" style="19" customWidth="1"/>
    <col min="15379" max="15615" width="11.42578125" style="19"/>
    <col min="15616" max="15616" width="0.85546875" style="19" customWidth="1"/>
    <col min="15617" max="15617" width="13.42578125" style="19" customWidth="1"/>
    <col min="15618" max="15618" width="8.28515625" style="19" customWidth="1"/>
    <col min="15619" max="15620" width="8.42578125" style="19" customWidth="1"/>
    <col min="15621" max="15621" width="9.42578125" style="19" customWidth="1"/>
    <col min="15622" max="15622" width="8.7109375" style="19" customWidth="1"/>
    <col min="15623" max="15624" width="8.42578125" style="19" customWidth="1"/>
    <col min="15625" max="15625" width="8.85546875" style="19" customWidth="1"/>
    <col min="15626" max="15626" width="7.85546875" style="19" customWidth="1"/>
    <col min="15627" max="15627" width="8.140625" style="19" customWidth="1"/>
    <col min="15628" max="15628" width="10.140625" style="19" customWidth="1"/>
    <col min="15629" max="15629" width="10.42578125" style="19" customWidth="1"/>
    <col min="15630" max="15630" width="9.85546875" style="19" customWidth="1"/>
    <col min="15631" max="15632" width="10.85546875" style="19" customWidth="1"/>
    <col min="15633" max="15633" width="9.140625" style="19" customWidth="1"/>
    <col min="15634" max="15634" width="10.140625" style="19" customWidth="1"/>
    <col min="15635" max="15871" width="11.42578125" style="19"/>
    <col min="15872" max="15872" width="0.85546875" style="19" customWidth="1"/>
    <col min="15873" max="15873" width="13.42578125" style="19" customWidth="1"/>
    <col min="15874" max="15874" width="8.28515625" style="19" customWidth="1"/>
    <col min="15875" max="15876" width="8.42578125" style="19" customWidth="1"/>
    <col min="15877" max="15877" width="9.42578125" style="19" customWidth="1"/>
    <col min="15878" max="15878" width="8.7109375" style="19" customWidth="1"/>
    <col min="15879" max="15880" width="8.42578125" style="19" customWidth="1"/>
    <col min="15881" max="15881" width="8.85546875" style="19" customWidth="1"/>
    <col min="15882" max="15882" width="7.85546875" style="19" customWidth="1"/>
    <col min="15883" max="15883" width="8.140625" style="19" customWidth="1"/>
    <col min="15884" max="15884" width="10.140625" style="19" customWidth="1"/>
    <col min="15885" max="15885" width="10.42578125" style="19" customWidth="1"/>
    <col min="15886" max="15886" width="9.85546875" style="19" customWidth="1"/>
    <col min="15887" max="15888" width="10.85546875" style="19" customWidth="1"/>
    <col min="15889" max="15889" width="9.140625" style="19" customWidth="1"/>
    <col min="15890" max="15890" width="10.140625" style="19" customWidth="1"/>
    <col min="15891" max="16127" width="11.42578125" style="19"/>
    <col min="16128" max="16128" width="0.85546875" style="19" customWidth="1"/>
    <col min="16129" max="16129" width="13.42578125" style="19" customWidth="1"/>
    <col min="16130" max="16130" width="8.28515625" style="19" customWidth="1"/>
    <col min="16131" max="16132" width="8.42578125" style="19" customWidth="1"/>
    <col min="16133" max="16133" width="9.42578125" style="19" customWidth="1"/>
    <col min="16134" max="16134" width="8.7109375" style="19" customWidth="1"/>
    <col min="16135" max="16136" width="8.42578125" style="19" customWidth="1"/>
    <col min="16137" max="16137" width="8.85546875" style="19" customWidth="1"/>
    <col min="16138" max="16138" width="7.85546875" style="19" customWidth="1"/>
    <col min="16139" max="16139" width="8.140625" style="19" customWidth="1"/>
    <col min="16140" max="16140" width="10.140625" style="19" customWidth="1"/>
    <col min="16141" max="16141" width="10.42578125" style="19" customWidth="1"/>
    <col min="16142" max="16142" width="9.85546875" style="19" customWidth="1"/>
    <col min="16143" max="16144" width="10.85546875" style="19" customWidth="1"/>
    <col min="16145" max="16145" width="9.140625" style="19" customWidth="1"/>
    <col min="16146" max="16146" width="10.140625" style="19" customWidth="1"/>
    <col min="16147" max="16384" width="11.42578125" style="19"/>
  </cols>
  <sheetData>
    <row r="1" spans="2:18" ht="23.25">
      <c r="B1" s="2203">
        <v>13</v>
      </c>
    </row>
    <row r="2" spans="2:18" ht="114" customHeight="1"/>
    <row r="3" spans="2:18" hidden="1"/>
    <row r="4" spans="2:18" hidden="1"/>
    <row r="5" spans="2:18" hidden="1"/>
    <row r="6" spans="2:18" hidden="1"/>
    <row r="7" spans="2:18" ht="12" hidden="1" customHeight="1"/>
    <row r="8" spans="2:18" ht="108.75" hidden="1" customHeight="1"/>
    <row r="9" spans="2:18" ht="1.5" hidden="1" customHeight="1">
      <c r="R9" s="2181"/>
    </row>
    <row r="10" spans="2:18" ht="28.5" hidden="1" customHeight="1">
      <c r="R10" s="2181"/>
    </row>
    <row r="11" spans="2:18" ht="0.75" hidden="1" customHeight="1">
      <c r="R11" s="2181"/>
    </row>
    <row r="12" spans="2:18" ht="28.5" hidden="1" customHeight="1">
      <c r="R12" s="2181"/>
    </row>
    <row r="13" spans="2:18" ht="28.5" hidden="1" customHeight="1">
      <c r="R13" s="2181"/>
    </row>
    <row r="14" spans="2:18" ht="16.5" hidden="1" customHeight="1">
      <c r="R14" s="2181"/>
    </row>
    <row r="15" spans="2:18" ht="28.5" hidden="1" customHeight="1">
      <c r="R15" s="2181"/>
    </row>
    <row r="16" spans="2:18" hidden="1"/>
    <row r="18" spans="1:20" ht="22.5" customHeight="1">
      <c r="A18" s="2664" t="s">
        <v>1320</v>
      </c>
      <c r="B18" s="2664"/>
      <c r="C18" s="2664"/>
      <c r="D18" s="2664"/>
      <c r="E18" s="2664"/>
      <c r="F18" s="2664"/>
      <c r="G18" s="2664"/>
      <c r="H18" s="2664"/>
      <c r="I18" s="2664"/>
      <c r="J18" s="2664"/>
      <c r="K18" s="2664"/>
      <c r="L18" s="2664"/>
      <c r="M18" s="2664"/>
      <c r="N18" s="2664"/>
      <c r="O18" s="2664"/>
      <c r="P18" s="2664"/>
      <c r="Q18" s="2664"/>
      <c r="R18" s="2664"/>
    </row>
    <row r="19" spans="1:20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</row>
    <row r="20" spans="1:2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20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20" ht="13.5" thickBot="1">
      <c r="G22" s="145"/>
      <c r="H22" s="145"/>
      <c r="K22" s="2672" t="s">
        <v>241</v>
      </c>
      <c r="L22" s="2672"/>
      <c r="M22" s="2672"/>
      <c r="N22" s="2672"/>
      <c r="O22" s="2672"/>
      <c r="P22" s="147"/>
      <c r="Q22" s="147"/>
    </row>
    <row r="23" spans="1:20" ht="23.1" customHeight="1" thickBot="1">
      <c r="B23" s="148" t="s">
        <v>225</v>
      </c>
      <c r="C23" s="786">
        <v>1999</v>
      </c>
      <c r="D23" s="786">
        <v>2000</v>
      </c>
      <c r="E23" s="786">
        <v>2001</v>
      </c>
      <c r="F23" s="786">
        <v>2002</v>
      </c>
      <c r="G23" s="786">
        <v>2003</v>
      </c>
      <c r="H23" s="786">
        <v>2004</v>
      </c>
      <c r="I23" s="786">
        <v>2005</v>
      </c>
      <c r="J23" s="786">
        <v>2006</v>
      </c>
      <c r="K23" s="786">
        <v>2007</v>
      </c>
      <c r="L23" s="786">
        <v>2008</v>
      </c>
      <c r="M23" s="786">
        <v>2009</v>
      </c>
      <c r="N23" s="786">
        <v>2010</v>
      </c>
      <c r="O23" s="786">
        <v>2011</v>
      </c>
      <c r="P23" s="786">
        <v>2012</v>
      </c>
      <c r="Q23" s="786">
        <v>2013</v>
      </c>
      <c r="R23" s="786">
        <v>2014</v>
      </c>
    </row>
    <row r="24" spans="1:20" ht="21.95" customHeight="1">
      <c r="B24" s="1982" t="s">
        <v>242</v>
      </c>
      <c r="C24" s="1046">
        <v>558594</v>
      </c>
      <c r="D24" s="1046">
        <v>589075</v>
      </c>
      <c r="E24" s="1047">
        <v>642541</v>
      </c>
      <c r="F24" s="1046">
        <v>668173</v>
      </c>
      <c r="G24" s="1046">
        <v>701660</v>
      </c>
      <c r="H24" s="1046">
        <v>738582</v>
      </c>
      <c r="I24" s="1046">
        <v>779161</v>
      </c>
      <c r="J24" s="1046">
        <v>815483</v>
      </c>
      <c r="K24" s="1046">
        <v>846803</v>
      </c>
      <c r="L24" s="1046">
        <v>873947</v>
      </c>
      <c r="M24" s="1046">
        <v>911378</v>
      </c>
      <c r="N24" s="1046">
        <v>958606</v>
      </c>
      <c r="O24" s="1046">
        <v>998989</v>
      </c>
      <c r="P24" s="1046">
        <v>1032412</v>
      </c>
      <c r="Q24" s="1046">
        <v>1069646</v>
      </c>
      <c r="R24" s="1046">
        <v>1109280</v>
      </c>
      <c r="T24" s="307"/>
    </row>
    <row r="25" spans="1:20" ht="21.95" customHeight="1">
      <c r="B25" s="1983" t="s">
        <v>243</v>
      </c>
      <c r="C25" s="1048">
        <v>55981</v>
      </c>
      <c r="D25" s="1048">
        <v>59764</v>
      </c>
      <c r="E25" s="1048">
        <v>64469</v>
      </c>
      <c r="F25" s="1048">
        <v>71201</v>
      </c>
      <c r="G25" s="1048">
        <v>78110</v>
      </c>
      <c r="H25" s="1048">
        <v>85628</v>
      </c>
      <c r="I25" s="1048">
        <v>90735</v>
      </c>
      <c r="J25" s="1048">
        <v>90946</v>
      </c>
      <c r="K25" s="1048">
        <v>98109</v>
      </c>
      <c r="L25" s="1048">
        <v>102930</v>
      </c>
      <c r="M25" s="1048">
        <v>106835</v>
      </c>
      <c r="N25" s="1049">
        <v>110038</v>
      </c>
      <c r="O25" s="1048">
        <v>115049</v>
      </c>
      <c r="P25" s="1048">
        <v>91584</v>
      </c>
      <c r="Q25" s="1048">
        <f>19751+69740+3800+391</f>
        <v>93682</v>
      </c>
      <c r="R25" s="1048">
        <v>95111</v>
      </c>
    </row>
    <row r="26" spans="1:20" ht="21.95" customHeight="1">
      <c r="B26" s="1983" t="s">
        <v>244</v>
      </c>
      <c r="C26" s="1048">
        <v>30512</v>
      </c>
      <c r="D26" s="1048">
        <v>31783</v>
      </c>
      <c r="E26" s="1048">
        <v>38256</v>
      </c>
      <c r="F26" s="1048">
        <v>31886</v>
      </c>
      <c r="G26" s="1048">
        <v>38816</v>
      </c>
      <c r="H26" s="1048">
        <v>34115</v>
      </c>
      <c r="I26" s="1048">
        <v>38138</v>
      </c>
      <c r="J26" s="1048">
        <v>38718</v>
      </c>
      <c r="K26" s="1048">
        <v>44546</v>
      </c>
      <c r="L26" s="1048">
        <v>50326</v>
      </c>
      <c r="M26" s="1048">
        <v>47879</v>
      </c>
      <c r="N26" s="1048">
        <v>52252</v>
      </c>
      <c r="O26" s="1048">
        <v>50082</v>
      </c>
      <c r="P26" s="1048">
        <v>59616</v>
      </c>
      <c r="Q26" s="1048">
        <v>68474</v>
      </c>
      <c r="R26" s="1048">
        <v>74326</v>
      </c>
    </row>
    <row r="27" spans="1:20" ht="21.95" customHeight="1">
      <c r="B27" s="1983" t="s">
        <v>245</v>
      </c>
      <c r="C27" s="1048">
        <v>13866</v>
      </c>
      <c r="D27" s="1048">
        <v>16177</v>
      </c>
      <c r="E27" s="1048">
        <v>17400</v>
      </c>
      <c r="F27" s="1048">
        <v>20924</v>
      </c>
      <c r="G27" s="1048">
        <v>22180</v>
      </c>
      <c r="H27" s="1048">
        <v>24018</v>
      </c>
      <c r="I27" s="1048">
        <v>23054</v>
      </c>
      <c r="J27" s="1048">
        <v>25006</v>
      </c>
      <c r="K27" s="1048">
        <v>26188</v>
      </c>
      <c r="L27" s="1048">
        <v>27579</v>
      </c>
      <c r="M27" s="1048">
        <v>28998</v>
      </c>
      <c r="N27" s="1048">
        <v>31579</v>
      </c>
      <c r="O27" s="1048">
        <v>33205</v>
      </c>
      <c r="P27" s="1048">
        <v>35727</v>
      </c>
      <c r="Q27" s="1048">
        <v>37975</v>
      </c>
      <c r="R27" s="1048">
        <v>41289</v>
      </c>
    </row>
    <row r="28" spans="1:20" ht="21.95" customHeight="1">
      <c r="B28" s="1983" t="s">
        <v>246</v>
      </c>
      <c r="C28" s="1048">
        <v>609</v>
      </c>
      <c r="D28" s="1048">
        <v>623</v>
      </c>
      <c r="E28" s="1048">
        <v>630</v>
      </c>
      <c r="F28" s="1048">
        <v>955</v>
      </c>
      <c r="G28" s="1048">
        <v>1149</v>
      </c>
      <c r="H28" s="1048">
        <v>1054</v>
      </c>
      <c r="I28" s="1048">
        <v>1236</v>
      </c>
      <c r="J28" s="1048">
        <v>1277</v>
      </c>
      <c r="K28" s="1048">
        <v>754</v>
      </c>
      <c r="L28" s="1048">
        <v>1057</v>
      </c>
      <c r="M28" s="1048">
        <v>1279</v>
      </c>
      <c r="N28" s="1048">
        <v>1495</v>
      </c>
      <c r="O28" s="1048">
        <v>1839</v>
      </c>
      <c r="P28" s="1048">
        <v>2143</v>
      </c>
      <c r="Q28" s="1048">
        <v>2563</v>
      </c>
      <c r="R28" s="1048">
        <v>3126</v>
      </c>
    </row>
    <row r="29" spans="1:20" ht="21.95" customHeight="1">
      <c r="B29" s="1983" t="s">
        <v>247</v>
      </c>
      <c r="C29" s="1048">
        <v>527</v>
      </c>
      <c r="D29" s="1048">
        <v>530</v>
      </c>
      <c r="E29" s="1048">
        <v>528</v>
      </c>
      <c r="F29" s="1048">
        <v>585</v>
      </c>
      <c r="G29" s="1048">
        <v>669</v>
      </c>
      <c r="H29" s="1048">
        <v>832</v>
      </c>
      <c r="I29" s="1048">
        <v>976</v>
      </c>
      <c r="J29" s="1048">
        <v>1066</v>
      </c>
      <c r="K29" s="1048">
        <v>1073</v>
      </c>
      <c r="L29" s="1048">
        <v>1246</v>
      </c>
      <c r="M29" s="1048">
        <v>1123</v>
      </c>
      <c r="N29" s="1048">
        <v>1020</v>
      </c>
      <c r="O29" s="1048">
        <v>1306</v>
      </c>
      <c r="P29" s="1048">
        <v>1383</v>
      </c>
      <c r="Q29" s="1048">
        <v>1318</v>
      </c>
      <c r="R29" s="1048">
        <v>2119</v>
      </c>
    </row>
    <row r="30" spans="1:20" ht="21.95" customHeight="1" thickBot="1">
      <c r="B30" s="1984" t="s">
        <v>1130</v>
      </c>
      <c r="C30" s="1050">
        <v>183</v>
      </c>
      <c r="D30" s="1050">
        <v>156</v>
      </c>
      <c r="E30" s="1050">
        <v>156</v>
      </c>
      <c r="F30" s="1050">
        <v>156</v>
      </c>
      <c r="G30" s="1050">
        <v>620</v>
      </c>
      <c r="H30" s="1050">
        <v>637</v>
      </c>
      <c r="I30" s="1050">
        <v>644</v>
      </c>
      <c r="J30" s="1050">
        <v>644</v>
      </c>
      <c r="K30" s="1050">
        <v>700</v>
      </c>
      <c r="L30" s="1050">
        <v>712</v>
      </c>
      <c r="M30" s="1050">
        <v>720</v>
      </c>
      <c r="N30" s="1050">
        <v>644</v>
      </c>
      <c r="O30" s="1050">
        <v>348</v>
      </c>
      <c r="P30" s="1050">
        <v>348</v>
      </c>
      <c r="Q30" s="1050">
        <v>348</v>
      </c>
      <c r="R30" s="1050">
        <v>439</v>
      </c>
    </row>
    <row r="31" spans="1:20" ht="24.95" customHeight="1" thickBot="1">
      <c r="B31" s="1985" t="s">
        <v>248</v>
      </c>
      <c r="C31" s="785">
        <f t="shared" ref="C31:P31" si="0">SUM(C24:C30)</f>
        <v>660272</v>
      </c>
      <c r="D31" s="785">
        <f t="shared" si="0"/>
        <v>698108</v>
      </c>
      <c r="E31" s="785">
        <f t="shared" si="0"/>
        <v>763980</v>
      </c>
      <c r="F31" s="785">
        <f t="shared" si="0"/>
        <v>793880</v>
      </c>
      <c r="G31" s="785">
        <f t="shared" si="0"/>
        <v>843204</v>
      </c>
      <c r="H31" s="785">
        <f t="shared" si="0"/>
        <v>884866</v>
      </c>
      <c r="I31" s="785">
        <f t="shared" si="0"/>
        <v>933944</v>
      </c>
      <c r="J31" s="785">
        <f t="shared" si="0"/>
        <v>973140</v>
      </c>
      <c r="K31" s="785">
        <f t="shared" si="0"/>
        <v>1018173</v>
      </c>
      <c r="L31" s="785">
        <f t="shared" si="0"/>
        <v>1057797</v>
      </c>
      <c r="M31" s="785">
        <f t="shared" si="0"/>
        <v>1098212</v>
      </c>
      <c r="N31" s="785">
        <f t="shared" si="0"/>
        <v>1155634</v>
      </c>
      <c r="O31" s="785">
        <f t="shared" si="0"/>
        <v>1200818</v>
      </c>
      <c r="P31" s="785">
        <f t="shared" si="0"/>
        <v>1223213</v>
      </c>
      <c r="Q31" s="785">
        <f>SUM(Q24:Q30)</f>
        <v>1274006</v>
      </c>
      <c r="R31" s="785">
        <f>SUM(R24:R30)</f>
        <v>1325690</v>
      </c>
    </row>
    <row r="34" spans="2:7" ht="15">
      <c r="B34" s="2673" t="s">
        <v>249</v>
      </c>
      <c r="C34" s="2673"/>
      <c r="D34" s="2673"/>
      <c r="E34" s="2673"/>
      <c r="F34" s="2606"/>
      <c r="G34" s="2606"/>
    </row>
    <row r="35" spans="2:7" ht="15">
      <c r="B35" s="2673"/>
      <c r="C35" s="2673"/>
      <c r="D35" s="2673"/>
      <c r="E35" s="2673"/>
      <c r="F35" s="2606"/>
      <c r="G35" s="2606"/>
    </row>
    <row r="36" spans="2:7" ht="15">
      <c r="B36" s="2673"/>
      <c r="C36" s="2673"/>
      <c r="D36" s="2673"/>
      <c r="E36" s="2673"/>
      <c r="F36" s="2606"/>
    </row>
  </sheetData>
  <mergeCells count="5">
    <mergeCell ref="A18:R18"/>
    <mergeCell ref="K22:O22"/>
    <mergeCell ref="B34:G34"/>
    <mergeCell ref="B35:G35"/>
    <mergeCell ref="B36:F36"/>
  </mergeCells>
  <phoneticPr fontId="128" type="noConversion"/>
  <printOptions horizontalCentered="1" verticalCentered="1"/>
  <pageMargins left="0" right="0" top="0.15748031496062992" bottom="2.4" header="0.17" footer="2.4"/>
  <pageSetup paperSize="9" scale="87" orientation="landscape" horizontalDpi="360" verticalDpi="36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>
  <sheetPr enableFormatConditionsCalculation="0">
    <tabColor theme="5"/>
  </sheetPr>
  <dimension ref="A1:V49"/>
  <sheetViews>
    <sheetView tabSelected="1" showWhiteSpace="0" topLeftCell="B1" workbookViewId="0">
      <selection activeCell="O25" sqref="O25"/>
    </sheetView>
  </sheetViews>
  <sheetFormatPr baseColWidth="10" defaultColWidth="11.42578125" defaultRowHeight="12.75"/>
  <cols>
    <col min="1" max="1" width="0.85546875" style="19" hidden="1" customWidth="1"/>
    <col min="2" max="2" width="20.85546875" style="19" customWidth="1"/>
    <col min="3" max="3" width="8.140625" style="19" customWidth="1"/>
    <col min="4" max="4" width="7.7109375" style="19" customWidth="1"/>
    <col min="5" max="5" width="8.42578125" style="19" customWidth="1"/>
    <col min="6" max="8" width="8.7109375" style="19" customWidth="1"/>
    <col min="9" max="9" width="8" style="19" customWidth="1"/>
    <col min="10" max="10" width="8.7109375" style="19" customWidth="1"/>
    <col min="11" max="12" width="9" style="19" customWidth="1"/>
    <col min="13" max="13" width="10" style="19" customWidth="1"/>
    <col min="14" max="14" width="9.7109375" style="19" customWidth="1"/>
    <col min="15" max="15" width="9.42578125" style="19" customWidth="1"/>
    <col min="16" max="16" width="9.140625" style="19" customWidth="1"/>
    <col min="17" max="17" width="9" style="19" customWidth="1"/>
    <col min="18" max="18" width="9.42578125" style="19" customWidth="1"/>
    <col min="19" max="19" width="18.7109375" style="19" customWidth="1"/>
    <col min="20" max="20" width="11.85546875" style="19" bestFit="1" customWidth="1"/>
    <col min="21" max="256" width="11.42578125" style="19"/>
    <col min="257" max="257" width="1.28515625" style="19" customWidth="1"/>
    <col min="258" max="258" width="20.85546875" style="19" customWidth="1"/>
    <col min="259" max="259" width="10" style="19" customWidth="1"/>
    <col min="260" max="260" width="10.28515625" style="19" customWidth="1"/>
    <col min="261" max="262" width="10.42578125" style="19" customWidth="1"/>
    <col min="263" max="263" width="10.28515625" style="19" customWidth="1"/>
    <col min="264" max="264" width="10.85546875" style="19" customWidth="1"/>
    <col min="265" max="266" width="10.42578125" style="19" customWidth="1"/>
    <col min="267" max="267" width="10" style="19" customWidth="1"/>
    <col min="268" max="268" width="9.7109375" style="19" customWidth="1"/>
    <col min="269" max="269" width="10.140625" style="19" customWidth="1"/>
    <col min="270" max="273" width="9.28515625" style="19" customWidth="1"/>
    <col min="274" max="274" width="9.7109375" style="19" customWidth="1"/>
    <col min="275" max="275" width="18.7109375" style="19" customWidth="1"/>
    <col min="276" max="512" width="11.42578125" style="19"/>
    <col min="513" max="513" width="1.28515625" style="19" customWidth="1"/>
    <col min="514" max="514" width="20.85546875" style="19" customWidth="1"/>
    <col min="515" max="515" width="10" style="19" customWidth="1"/>
    <col min="516" max="516" width="10.28515625" style="19" customWidth="1"/>
    <col min="517" max="518" width="10.42578125" style="19" customWidth="1"/>
    <col min="519" max="519" width="10.28515625" style="19" customWidth="1"/>
    <col min="520" max="520" width="10.85546875" style="19" customWidth="1"/>
    <col min="521" max="522" width="10.42578125" style="19" customWidth="1"/>
    <col min="523" max="523" width="10" style="19" customWidth="1"/>
    <col min="524" max="524" width="9.7109375" style="19" customWidth="1"/>
    <col min="525" max="525" width="10.140625" style="19" customWidth="1"/>
    <col min="526" max="529" width="9.28515625" style="19" customWidth="1"/>
    <col min="530" max="530" width="9.7109375" style="19" customWidth="1"/>
    <col min="531" max="531" width="18.7109375" style="19" customWidth="1"/>
    <col min="532" max="768" width="11.42578125" style="19"/>
    <col min="769" max="769" width="1.28515625" style="19" customWidth="1"/>
    <col min="770" max="770" width="20.85546875" style="19" customWidth="1"/>
    <col min="771" max="771" width="10" style="19" customWidth="1"/>
    <col min="772" max="772" width="10.28515625" style="19" customWidth="1"/>
    <col min="773" max="774" width="10.42578125" style="19" customWidth="1"/>
    <col min="775" max="775" width="10.28515625" style="19" customWidth="1"/>
    <col min="776" max="776" width="10.85546875" style="19" customWidth="1"/>
    <col min="777" max="778" width="10.42578125" style="19" customWidth="1"/>
    <col min="779" max="779" width="10" style="19" customWidth="1"/>
    <col min="780" max="780" width="9.7109375" style="19" customWidth="1"/>
    <col min="781" max="781" width="10.140625" style="19" customWidth="1"/>
    <col min="782" max="785" width="9.28515625" style="19" customWidth="1"/>
    <col min="786" max="786" width="9.7109375" style="19" customWidth="1"/>
    <col min="787" max="787" width="18.7109375" style="19" customWidth="1"/>
    <col min="788" max="1024" width="11.42578125" style="19"/>
    <col min="1025" max="1025" width="1.28515625" style="19" customWidth="1"/>
    <col min="1026" max="1026" width="20.85546875" style="19" customWidth="1"/>
    <col min="1027" max="1027" width="10" style="19" customWidth="1"/>
    <col min="1028" max="1028" width="10.28515625" style="19" customWidth="1"/>
    <col min="1029" max="1030" width="10.42578125" style="19" customWidth="1"/>
    <col min="1031" max="1031" width="10.28515625" style="19" customWidth="1"/>
    <col min="1032" max="1032" width="10.85546875" style="19" customWidth="1"/>
    <col min="1033" max="1034" width="10.42578125" style="19" customWidth="1"/>
    <col min="1035" max="1035" width="10" style="19" customWidth="1"/>
    <col min="1036" max="1036" width="9.7109375" style="19" customWidth="1"/>
    <col min="1037" max="1037" width="10.140625" style="19" customWidth="1"/>
    <col min="1038" max="1041" width="9.28515625" style="19" customWidth="1"/>
    <col min="1042" max="1042" width="9.7109375" style="19" customWidth="1"/>
    <col min="1043" max="1043" width="18.7109375" style="19" customWidth="1"/>
    <col min="1044" max="1280" width="11.42578125" style="19"/>
    <col min="1281" max="1281" width="1.28515625" style="19" customWidth="1"/>
    <col min="1282" max="1282" width="20.85546875" style="19" customWidth="1"/>
    <col min="1283" max="1283" width="10" style="19" customWidth="1"/>
    <col min="1284" max="1284" width="10.28515625" style="19" customWidth="1"/>
    <col min="1285" max="1286" width="10.42578125" style="19" customWidth="1"/>
    <col min="1287" max="1287" width="10.28515625" style="19" customWidth="1"/>
    <col min="1288" max="1288" width="10.85546875" style="19" customWidth="1"/>
    <col min="1289" max="1290" width="10.42578125" style="19" customWidth="1"/>
    <col min="1291" max="1291" width="10" style="19" customWidth="1"/>
    <col min="1292" max="1292" width="9.7109375" style="19" customWidth="1"/>
    <col min="1293" max="1293" width="10.140625" style="19" customWidth="1"/>
    <col min="1294" max="1297" width="9.28515625" style="19" customWidth="1"/>
    <col min="1298" max="1298" width="9.7109375" style="19" customWidth="1"/>
    <col min="1299" max="1299" width="18.7109375" style="19" customWidth="1"/>
    <col min="1300" max="1536" width="11.42578125" style="19"/>
    <col min="1537" max="1537" width="1.28515625" style="19" customWidth="1"/>
    <col min="1538" max="1538" width="20.85546875" style="19" customWidth="1"/>
    <col min="1539" max="1539" width="10" style="19" customWidth="1"/>
    <col min="1540" max="1540" width="10.28515625" style="19" customWidth="1"/>
    <col min="1541" max="1542" width="10.42578125" style="19" customWidth="1"/>
    <col min="1543" max="1543" width="10.28515625" style="19" customWidth="1"/>
    <col min="1544" max="1544" width="10.85546875" style="19" customWidth="1"/>
    <col min="1545" max="1546" width="10.42578125" style="19" customWidth="1"/>
    <col min="1547" max="1547" width="10" style="19" customWidth="1"/>
    <col min="1548" max="1548" width="9.7109375" style="19" customWidth="1"/>
    <col min="1549" max="1549" width="10.140625" style="19" customWidth="1"/>
    <col min="1550" max="1553" width="9.28515625" style="19" customWidth="1"/>
    <col min="1554" max="1554" width="9.7109375" style="19" customWidth="1"/>
    <col min="1555" max="1555" width="18.7109375" style="19" customWidth="1"/>
    <col min="1556" max="1792" width="11.42578125" style="19"/>
    <col min="1793" max="1793" width="1.28515625" style="19" customWidth="1"/>
    <col min="1794" max="1794" width="20.85546875" style="19" customWidth="1"/>
    <col min="1795" max="1795" width="10" style="19" customWidth="1"/>
    <col min="1796" max="1796" width="10.28515625" style="19" customWidth="1"/>
    <col min="1797" max="1798" width="10.42578125" style="19" customWidth="1"/>
    <col min="1799" max="1799" width="10.28515625" style="19" customWidth="1"/>
    <col min="1800" max="1800" width="10.85546875" style="19" customWidth="1"/>
    <col min="1801" max="1802" width="10.42578125" style="19" customWidth="1"/>
    <col min="1803" max="1803" width="10" style="19" customWidth="1"/>
    <col min="1804" max="1804" width="9.7109375" style="19" customWidth="1"/>
    <col min="1805" max="1805" width="10.140625" style="19" customWidth="1"/>
    <col min="1806" max="1809" width="9.28515625" style="19" customWidth="1"/>
    <col min="1810" max="1810" width="9.7109375" style="19" customWidth="1"/>
    <col min="1811" max="1811" width="18.7109375" style="19" customWidth="1"/>
    <col min="1812" max="2048" width="11.42578125" style="19"/>
    <col min="2049" max="2049" width="1.28515625" style="19" customWidth="1"/>
    <col min="2050" max="2050" width="20.85546875" style="19" customWidth="1"/>
    <col min="2051" max="2051" width="10" style="19" customWidth="1"/>
    <col min="2052" max="2052" width="10.28515625" style="19" customWidth="1"/>
    <col min="2053" max="2054" width="10.42578125" style="19" customWidth="1"/>
    <col min="2055" max="2055" width="10.28515625" style="19" customWidth="1"/>
    <col min="2056" max="2056" width="10.85546875" style="19" customWidth="1"/>
    <col min="2057" max="2058" width="10.42578125" style="19" customWidth="1"/>
    <col min="2059" max="2059" width="10" style="19" customWidth="1"/>
    <col min="2060" max="2060" width="9.7109375" style="19" customWidth="1"/>
    <col min="2061" max="2061" width="10.140625" style="19" customWidth="1"/>
    <col min="2062" max="2065" width="9.28515625" style="19" customWidth="1"/>
    <col min="2066" max="2066" width="9.7109375" style="19" customWidth="1"/>
    <col min="2067" max="2067" width="18.7109375" style="19" customWidth="1"/>
    <col min="2068" max="2304" width="11.42578125" style="19"/>
    <col min="2305" max="2305" width="1.28515625" style="19" customWidth="1"/>
    <col min="2306" max="2306" width="20.85546875" style="19" customWidth="1"/>
    <col min="2307" max="2307" width="10" style="19" customWidth="1"/>
    <col min="2308" max="2308" width="10.28515625" style="19" customWidth="1"/>
    <col min="2309" max="2310" width="10.42578125" style="19" customWidth="1"/>
    <col min="2311" max="2311" width="10.28515625" style="19" customWidth="1"/>
    <col min="2312" max="2312" width="10.85546875" style="19" customWidth="1"/>
    <col min="2313" max="2314" width="10.42578125" style="19" customWidth="1"/>
    <col min="2315" max="2315" width="10" style="19" customWidth="1"/>
    <col min="2316" max="2316" width="9.7109375" style="19" customWidth="1"/>
    <col min="2317" max="2317" width="10.140625" style="19" customWidth="1"/>
    <col min="2318" max="2321" width="9.28515625" style="19" customWidth="1"/>
    <col min="2322" max="2322" width="9.7109375" style="19" customWidth="1"/>
    <col min="2323" max="2323" width="18.7109375" style="19" customWidth="1"/>
    <col min="2324" max="2560" width="11.42578125" style="19"/>
    <col min="2561" max="2561" width="1.28515625" style="19" customWidth="1"/>
    <col min="2562" max="2562" width="20.85546875" style="19" customWidth="1"/>
    <col min="2563" max="2563" width="10" style="19" customWidth="1"/>
    <col min="2564" max="2564" width="10.28515625" style="19" customWidth="1"/>
    <col min="2565" max="2566" width="10.42578125" style="19" customWidth="1"/>
    <col min="2567" max="2567" width="10.28515625" style="19" customWidth="1"/>
    <col min="2568" max="2568" width="10.85546875" style="19" customWidth="1"/>
    <col min="2569" max="2570" width="10.42578125" style="19" customWidth="1"/>
    <col min="2571" max="2571" width="10" style="19" customWidth="1"/>
    <col min="2572" max="2572" width="9.7109375" style="19" customWidth="1"/>
    <col min="2573" max="2573" width="10.140625" style="19" customWidth="1"/>
    <col min="2574" max="2577" width="9.28515625" style="19" customWidth="1"/>
    <col min="2578" max="2578" width="9.7109375" style="19" customWidth="1"/>
    <col min="2579" max="2579" width="18.7109375" style="19" customWidth="1"/>
    <col min="2580" max="2816" width="11.42578125" style="19"/>
    <col min="2817" max="2817" width="1.28515625" style="19" customWidth="1"/>
    <col min="2818" max="2818" width="20.85546875" style="19" customWidth="1"/>
    <col min="2819" max="2819" width="10" style="19" customWidth="1"/>
    <col min="2820" max="2820" width="10.28515625" style="19" customWidth="1"/>
    <col min="2821" max="2822" width="10.42578125" style="19" customWidth="1"/>
    <col min="2823" max="2823" width="10.28515625" style="19" customWidth="1"/>
    <col min="2824" max="2824" width="10.85546875" style="19" customWidth="1"/>
    <col min="2825" max="2826" width="10.42578125" style="19" customWidth="1"/>
    <col min="2827" max="2827" width="10" style="19" customWidth="1"/>
    <col min="2828" max="2828" width="9.7109375" style="19" customWidth="1"/>
    <col min="2829" max="2829" width="10.140625" style="19" customWidth="1"/>
    <col min="2830" max="2833" width="9.28515625" style="19" customWidth="1"/>
    <col min="2834" max="2834" width="9.7109375" style="19" customWidth="1"/>
    <col min="2835" max="2835" width="18.7109375" style="19" customWidth="1"/>
    <col min="2836" max="3072" width="11.42578125" style="19"/>
    <col min="3073" max="3073" width="1.28515625" style="19" customWidth="1"/>
    <col min="3074" max="3074" width="20.85546875" style="19" customWidth="1"/>
    <col min="3075" max="3075" width="10" style="19" customWidth="1"/>
    <col min="3076" max="3076" width="10.28515625" style="19" customWidth="1"/>
    <col min="3077" max="3078" width="10.42578125" style="19" customWidth="1"/>
    <col min="3079" max="3079" width="10.28515625" style="19" customWidth="1"/>
    <col min="3080" max="3080" width="10.85546875" style="19" customWidth="1"/>
    <col min="3081" max="3082" width="10.42578125" style="19" customWidth="1"/>
    <col min="3083" max="3083" width="10" style="19" customWidth="1"/>
    <col min="3084" max="3084" width="9.7109375" style="19" customWidth="1"/>
    <col min="3085" max="3085" width="10.140625" style="19" customWidth="1"/>
    <col min="3086" max="3089" width="9.28515625" style="19" customWidth="1"/>
    <col min="3090" max="3090" width="9.7109375" style="19" customWidth="1"/>
    <col min="3091" max="3091" width="18.7109375" style="19" customWidth="1"/>
    <col min="3092" max="3328" width="11.42578125" style="19"/>
    <col min="3329" max="3329" width="1.28515625" style="19" customWidth="1"/>
    <col min="3330" max="3330" width="20.85546875" style="19" customWidth="1"/>
    <col min="3331" max="3331" width="10" style="19" customWidth="1"/>
    <col min="3332" max="3332" width="10.28515625" style="19" customWidth="1"/>
    <col min="3333" max="3334" width="10.42578125" style="19" customWidth="1"/>
    <col min="3335" max="3335" width="10.28515625" style="19" customWidth="1"/>
    <col min="3336" max="3336" width="10.85546875" style="19" customWidth="1"/>
    <col min="3337" max="3338" width="10.42578125" style="19" customWidth="1"/>
    <col min="3339" max="3339" width="10" style="19" customWidth="1"/>
    <col min="3340" max="3340" width="9.7109375" style="19" customWidth="1"/>
    <col min="3341" max="3341" width="10.140625" style="19" customWidth="1"/>
    <col min="3342" max="3345" width="9.28515625" style="19" customWidth="1"/>
    <col min="3346" max="3346" width="9.7109375" style="19" customWidth="1"/>
    <col min="3347" max="3347" width="18.7109375" style="19" customWidth="1"/>
    <col min="3348" max="3584" width="11.42578125" style="19"/>
    <col min="3585" max="3585" width="1.28515625" style="19" customWidth="1"/>
    <col min="3586" max="3586" width="20.85546875" style="19" customWidth="1"/>
    <col min="3587" max="3587" width="10" style="19" customWidth="1"/>
    <col min="3588" max="3588" width="10.28515625" style="19" customWidth="1"/>
    <col min="3589" max="3590" width="10.42578125" style="19" customWidth="1"/>
    <col min="3591" max="3591" width="10.28515625" style="19" customWidth="1"/>
    <col min="3592" max="3592" width="10.85546875" style="19" customWidth="1"/>
    <col min="3593" max="3594" width="10.42578125" style="19" customWidth="1"/>
    <col min="3595" max="3595" width="10" style="19" customWidth="1"/>
    <col min="3596" max="3596" width="9.7109375" style="19" customWidth="1"/>
    <col min="3597" max="3597" width="10.140625" style="19" customWidth="1"/>
    <col min="3598" max="3601" width="9.28515625" style="19" customWidth="1"/>
    <col min="3602" max="3602" width="9.7109375" style="19" customWidth="1"/>
    <col min="3603" max="3603" width="18.7109375" style="19" customWidth="1"/>
    <col min="3604" max="3840" width="11.42578125" style="19"/>
    <col min="3841" max="3841" width="1.28515625" style="19" customWidth="1"/>
    <col min="3842" max="3842" width="20.85546875" style="19" customWidth="1"/>
    <col min="3843" max="3843" width="10" style="19" customWidth="1"/>
    <col min="3844" max="3844" width="10.28515625" style="19" customWidth="1"/>
    <col min="3845" max="3846" width="10.42578125" style="19" customWidth="1"/>
    <col min="3847" max="3847" width="10.28515625" style="19" customWidth="1"/>
    <col min="3848" max="3848" width="10.85546875" style="19" customWidth="1"/>
    <col min="3849" max="3850" width="10.42578125" style="19" customWidth="1"/>
    <col min="3851" max="3851" width="10" style="19" customWidth="1"/>
    <col min="3852" max="3852" width="9.7109375" style="19" customWidth="1"/>
    <col min="3853" max="3853" width="10.140625" style="19" customWidth="1"/>
    <col min="3854" max="3857" width="9.28515625" style="19" customWidth="1"/>
    <col min="3858" max="3858" width="9.7109375" style="19" customWidth="1"/>
    <col min="3859" max="3859" width="18.7109375" style="19" customWidth="1"/>
    <col min="3860" max="4096" width="11.42578125" style="19"/>
    <col min="4097" max="4097" width="1.28515625" style="19" customWidth="1"/>
    <col min="4098" max="4098" width="20.85546875" style="19" customWidth="1"/>
    <col min="4099" max="4099" width="10" style="19" customWidth="1"/>
    <col min="4100" max="4100" width="10.28515625" style="19" customWidth="1"/>
    <col min="4101" max="4102" width="10.42578125" style="19" customWidth="1"/>
    <col min="4103" max="4103" width="10.28515625" style="19" customWidth="1"/>
    <col min="4104" max="4104" width="10.85546875" style="19" customWidth="1"/>
    <col min="4105" max="4106" width="10.42578125" style="19" customWidth="1"/>
    <col min="4107" max="4107" width="10" style="19" customWidth="1"/>
    <col min="4108" max="4108" width="9.7109375" style="19" customWidth="1"/>
    <col min="4109" max="4109" width="10.140625" style="19" customWidth="1"/>
    <col min="4110" max="4113" width="9.28515625" style="19" customWidth="1"/>
    <col min="4114" max="4114" width="9.7109375" style="19" customWidth="1"/>
    <col min="4115" max="4115" width="18.7109375" style="19" customWidth="1"/>
    <col min="4116" max="4352" width="11.42578125" style="19"/>
    <col min="4353" max="4353" width="1.28515625" style="19" customWidth="1"/>
    <col min="4354" max="4354" width="20.85546875" style="19" customWidth="1"/>
    <col min="4355" max="4355" width="10" style="19" customWidth="1"/>
    <col min="4356" max="4356" width="10.28515625" style="19" customWidth="1"/>
    <col min="4357" max="4358" width="10.42578125" style="19" customWidth="1"/>
    <col min="4359" max="4359" width="10.28515625" style="19" customWidth="1"/>
    <col min="4360" max="4360" width="10.85546875" style="19" customWidth="1"/>
    <col min="4361" max="4362" width="10.42578125" style="19" customWidth="1"/>
    <col min="4363" max="4363" width="10" style="19" customWidth="1"/>
    <col min="4364" max="4364" width="9.7109375" style="19" customWidth="1"/>
    <col min="4365" max="4365" width="10.140625" style="19" customWidth="1"/>
    <col min="4366" max="4369" width="9.28515625" style="19" customWidth="1"/>
    <col min="4370" max="4370" width="9.7109375" style="19" customWidth="1"/>
    <col min="4371" max="4371" width="18.7109375" style="19" customWidth="1"/>
    <col min="4372" max="4608" width="11.42578125" style="19"/>
    <col min="4609" max="4609" width="1.28515625" style="19" customWidth="1"/>
    <col min="4610" max="4610" width="20.85546875" style="19" customWidth="1"/>
    <col min="4611" max="4611" width="10" style="19" customWidth="1"/>
    <col min="4612" max="4612" width="10.28515625" style="19" customWidth="1"/>
    <col min="4613" max="4614" width="10.42578125" style="19" customWidth="1"/>
    <col min="4615" max="4615" width="10.28515625" style="19" customWidth="1"/>
    <col min="4616" max="4616" width="10.85546875" style="19" customWidth="1"/>
    <col min="4617" max="4618" width="10.42578125" style="19" customWidth="1"/>
    <col min="4619" max="4619" width="10" style="19" customWidth="1"/>
    <col min="4620" max="4620" width="9.7109375" style="19" customWidth="1"/>
    <col min="4621" max="4621" width="10.140625" style="19" customWidth="1"/>
    <col min="4622" max="4625" width="9.28515625" style="19" customWidth="1"/>
    <col min="4626" max="4626" width="9.7109375" style="19" customWidth="1"/>
    <col min="4627" max="4627" width="18.7109375" style="19" customWidth="1"/>
    <col min="4628" max="4864" width="11.42578125" style="19"/>
    <col min="4865" max="4865" width="1.28515625" style="19" customWidth="1"/>
    <col min="4866" max="4866" width="20.85546875" style="19" customWidth="1"/>
    <col min="4867" max="4867" width="10" style="19" customWidth="1"/>
    <col min="4868" max="4868" width="10.28515625" style="19" customWidth="1"/>
    <col min="4869" max="4870" width="10.42578125" style="19" customWidth="1"/>
    <col min="4871" max="4871" width="10.28515625" style="19" customWidth="1"/>
    <col min="4872" max="4872" width="10.85546875" style="19" customWidth="1"/>
    <col min="4873" max="4874" width="10.42578125" style="19" customWidth="1"/>
    <col min="4875" max="4875" width="10" style="19" customWidth="1"/>
    <col min="4876" max="4876" width="9.7109375" style="19" customWidth="1"/>
    <col min="4877" max="4877" width="10.140625" style="19" customWidth="1"/>
    <col min="4878" max="4881" width="9.28515625" style="19" customWidth="1"/>
    <col min="4882" max="4882" width="9.7109375" style="19" customWidth="1"/>
    <col min="4883" max="4883" width="18.7109375" style="19" customWidth="1"/>
    <col min="4884" max="5120" width="11.42578125" style="19"/>
    <col min="5121" max="5121" width="1.28515625" style="19" customWidth="1"/>
    <col min="5122" max="5122" width="20.85546875" style="19" customWidth="1"/>
    <col min="5123" max="5123" width="10" style="19" customWidth="1"/>
    <col min="5124" max="5124" width="10.28515625" style="19" customWidth="1"/>
    <col min="5125" max="5126" width="10.42578125" style="19" customWidth="1"/>
    <col min="5127" max="5127" width="10.28515625" style="19" customWidth="1"/>
    <col min="5128" max="5128" width="10.85546875" style="19" customWidth="1"/>
    <col min="5129" max="5130" width="10.42578125" style="19" customWidth="1"/>
    <col min="5131" max="5131" width="10" style="19" customWidth="1"/>
    <col min="5132" max="5132" width="9.7109375" style="19" customWidth="1"/>
    <col min="5133" max="5133" width="10.140625" style="19" customWidth="1"/>
    <col min="5134" max="5137" width="9.28515625" style="19" customWidth="1"/>
    <col min="5138" max="5138" width="9.7109375" style="19" customWidth="1"/>
    <col min="5139" max="5139" width="18.7109375" style="19" customWidth="1"/>
    <col min="5140" max="5376" width="11.42578125" style="19"/>
    <col min="5377" max="5377" width="1.28515625" style="19" customWidth="1"/>
    <col min="5378" max="5378" width="20.85546875" style="19" customWidth="1"/>
    <col min="5379" max="5379" width="10" style="19" customWidth="1"/>
    <col min="5380" max="5380" width="10.28515625" style="19" customWidth="1"/>
    <col min="5381" max="5382" width="10.42578125" style="19" customWidth="1"/>
    <col min="5383" max="5383" width="10.28515625" style="19" customWidth="1"/>
    <col min="5384" max="5384" width="10.85546875" style="19" customWidth="1"/>
    <col min="5385" max="5386" width="10.42578125" style="19" customWidth="1"/>
    <col min="5387" max="5387" width="10" style="19" customWidth="1"/>
    <col min="5388" max="5388" width="9.7109375" style="19" customWidth="1"/>
    <col min="5389" max="5389" width="10.140625" style="19" customWidth="1"/>
    <col min="5390" max="5393" width="9.28515625" style="19" customWidth="1"/>
    <col min="5394" max="5394" width="9.7109375" style="19" customWidth="1"/>
    <col min="5395" max="5395" width="18.7109375" style="19" customWidth="1"/>
    <col min="5396" max="5632" width="11.42578125" style="19"/>
    <col min="5633" max="5633" width="1.28515625" style="19" customWidth="1"/>
    <col min="5634" max="5634" width="20.85546875" style="19" customWidth="1"/>
    <col min="5635" max="5635" width="10" style="19" customWidth="1"/>
    <col min="5636" max="5636" width="10.28515625" style="19" customWidth="1"/>
    <col min="5637" max="5638" width="10.42578125" style="19" customWidth="1"/>
    <col min="5639" max="5639" width="10.28515625" style="19" customWidth="1"/>
    <col min="5640" max="5640" width="10.85546875" style="19" customWidth="1"/>
    <col min="5641" max="5642" width="10.42578125" style="19" customWidth="1"/>
    <col min="5643" max="5643" width="10" style="19" customWidth="1"/>
    <col min="5644" max="5644" width="9.7109375" style="19" customWidth="1"/>
    <col min="5645" max="5645" width="10.140625" style="19" customWidth="1"/>
    <col min="5646" max="5649" width="9.28515625" style="19" customWidth="1"/>
    <col min="5650" max="5650" width="9.7109375" style="19" customWidth="1"/>
    <col min="5651" max="5651" width="18.7109375" style="19" customWidth="1"/>
    <col min="5652" max="5888" width="11.42578125" style="19"/>
    <col min="5889" max="5889" width="1.28515625" style="19" customWidth="1"/>
    <col min="5890" max="5890" width="20.85546875" style="19" customWidth="1"/>
    <col min="5891" max="5891" width="10" style="19" customWidth="1"/>
    <col min="5892" max="5892" width="10.28515625" style="19" customWidth="1"/>
    <col min="5893" max="5894" width="10.42578125" style="19" customWidth="1"/>
    <col min="5895" max="5895" width="10.28515625" style="19" customWidth="1"/>
    <col min="5896" max="5896" width="10.85546875" style="19" customWidth="1"/>
    <col min="5897" max="5898" width="10.42578125" style="19" customWidth="1"/>
    <col min="5899" max="5899" width="10" style="19" customWidth="1"/>
    <col min="5900" max="5900" width="9.7109375" style="19" customWidth="1"/>
    <col min="5901" max="5901" width="10.140625" style="19" customWidth="1"/>
    <col min="5902" max="5905" width="9.28515625" style="19" customWidth="1"/>
    <col min="5906" max="5906" width="9.7109375" style="19" customWidth="1"/>
    <col min="5907" max="5907" width="18.7109375" style="19" customWidth="1"/>
    <col min="5908" max="6144" width="11.42578125" style="19"/>
    <col min="6145" max="6145" width="1.28515625" style="19" customWidth="1"/>
    <col min="6146" max="6146" width="20.85546875" style="19" customWidth="1"/>
    <col min="6147" max="6147" width="10" style="19" customWidth="1"/>
    <col min="6148" max="6148" width="10.28515625" style="19" customWidth="1"/>
    <col min="6149" max="6150" width="10.42578125" style="19" customWidth="1"/>
    <col min="6151" max="6151" width="10.28515625" style="19" customWidth="1"/>
    <col min="6152" max="6152" width="10.85546875" style="19" customWidth="1"/>
    <col min="6153" max="6154" width="10.42578125" style="19" customWidth="1"/>
    <col min="6155" max="6155" width="10" style="19" customWidth="1"/>
    <col min="6156" max="6156" width="9.7109375" style="19" customWidth="1"/>
    <col min="6157" max="6157" width="10.140625" style="19" customWidth="1"/>
    <col min="6158" max="6161" width="9.28515625" style="19" customWidth="1"/>
    <col min="6162" max="6162" width="9.7109375" style="19" customWidth="1"/>
    <col min="6163" max="6163" width="18.7109375" style="19" customWidth="1"/>
    <col min="6164" max="6400" width="11.42578125" style="19"/>
    <col min="6401" max="6401" width="1.28515625" style="19" customWidth="1"/>
    <col min="6402" max="6402" width="20.85546875" style="19" customWidth="1"/>
    <col min="6403" max="6403" width="10" style="19" customWidth="1"/>
    <col min="6404" max="6404" width="10.28515625" style="19" customWidth="1"/>
    <col min="6405" max="6406" width="10.42578125" style="19" customWidth="1"/>
    <col min="6407" max="6407" width="10.28515625" style="19" customWidth="1"/>
    <col min="6408" max="6408" width="10.85546875" style="19" customWidth="1"/>
    <col min="6409" max="6410" width="10.42578125" style="19" customWidth="1"/>
    <col min="6411" max="6411" width="10" style="19" customWidth="1"/>
    <col min="6412" max="6412" width="9.7109375" style="19" customWidth="1"/>
    <col min="6413" max="6413" width="10.140625" style="19" customWidth="1"/>
    <col min="6414" max="6417" width="9.28515625" style="19" customWidth="1"/>
    <col min="6418" max="6418" width="9.7109375" style="19" customWidth="1"/>
    <col min="6419" max="6419" width="18.7109375" style="19" customWidth="1"/>
    <col min="6420" max="6656" width="11.42578125" style="19"/>
    <col min="6657" max="6657" width="1.28515625" style="19" customWidth="1"/>
    <col min="6658" max="6658" width="20.85546875" style="19" customWidth="1"/>
    <col min="6659" max="6659" width="10" style="19" customWidth="1"/>
    <col min="6660" max="6660" width="10.28515625" style="19" customWidth="1"/>
    <col min="6661" max="6662" width="10.42578125" style="19" customWidth="1"/>
    <col min="6663" max="6663" width="10.28515625" style="19" customWidth="1"/>
    <col min="6664" max="6664" width="10.85546875" style="19" customWidth="1"/>
    <col min="6665" max="6666" width="10.42578125" style="19" customWidth="1"/>
    <col min="6667" max="6667" width="10" style="19" customWidth="1"/>
    <col min="6668" max="6668" width="9.7109375" style="19" customWidth="1"/>
    <col min="6669" max="6669" width="10.140625" style="19" customWidth="1"/>
    <col min="6670" max="6673" width="9.28515625" style="19" customWidth="1"/>
    <col min="6674" max="6674" width="9.7109375" style="19" customWidth="1"/>
    <col min="6675" max="6675" width="18.7109375" style="19" customWidth="1"/>
    <col min="6676" max="6912" width="11.42578125" style="19"/>
    <col min="6913" max="6913" width="1.28515625" style="19" customWidth="1"/>
    <col min="6914" max="6914" width="20.85546875" style="19" customWidth="1"/>
    <col min="6915" max="6915" width="10" style="19" customWidth="1"/>
    <col min="6916" max="6916" width="10.28515625" style="19" customWidth="1"/>
    <col min="6917" max="6918" width="10.42578125" style="19" customWidth="1"/>
    <col min="6919" max="6919" width="10.28515625" style="19" customWidth="1"/>
    <col min="6920" max="6920" width="10.85546875" style="19" customWidth="1"/>
    <col min="6921" max="6922" width="10.42578125" style="19" customWidth="1"/>
    <col min="6923" max="6923" width="10" style="19" customWidth="1"/>
    <col min="6924" max="6924" width="9.7109375" style="19" customWidth="1"/>
    <col min="6925" max="6925" width="10.140625" style="19" customWidth="1"/>
    <col min="6926" max="6929" width="9.28515625" style="19" customWidth="1"/>
    <col min="6930" max="6930" width="9.7109375" style="19" customWidth="1"/>
    <col min="6931" max="6931" width="18.7109375" style="19" customWidth="1"/>
    <col min="6932" max="7168" width="11.42578125" style="19"/>
    <col min="7169" max="7169" width="1.28515625" style="19" customWidth="1"/>
    <col min="7170" max="7170" width="20.85546875" style="19" customWidth="1"/>
    <col min="7171" max="7171" width="10" style="19" customWidth="1"/>
    <col min="7172" max="7172" width="10.28515625" style="19" customWidth="1"/>
    <col min="7173" max="7174" width="10.42578125" style="19" customWidth="1"/>
    <col min="7175" max="7175" width="10.28515625" style="19" customWidth="1"/>
    <col min="7176" max="7176" width="10.85546875" style="19" customWidth="1"/>
    <col min="7177" max="7178" width="10.42578125" style="19" customWidth="1"/>
    <col min="7179" max="7179" width="10" style="19" customWidth="1"/>
    <col min="7180" max="7180" width="9.7109375" style="19" customWidth="1"/>
    <col min="7181" max="7181" width="10.140625" style="19" customWidth="1"/>
    <col min="7182" max="7185" width="9.28515625" style="19" customWidth="1"/>
    <col min="7186" max="7186" width="9.7109375" style="19" customWidth="1"/>
    <col min="7187" max="7187" width="18.7109375" style="19" customWidth="1"/>
    <col min="7188" max="7424" width="11.42578125" style="19"/>
    <col min="7425" max="7425" width="1.28515625" style="19" customWidth="1"/>
    <col min="7426" max="7426" width="20.85546875" style="19" customWidth="1"/>
    <col min="7427" max="7427" width="10" style="19" customWidth="1"/>
    <col min="7428" max="7428" width="10.28515625" style="19" customWidth="1"/>
    <col min="7429" max="7430" width="10.42578125" style="19" customWidth="1"/>
    <col min="7431" max="7431" width="10.28515625" style="19" customWidth="1"/>
    <col min="7432" max="7432" width="10.85546875" style="19" customWidth="1"/>
    <col min="7433" max="7434" width="10.42578125" style="19" customWidth="1"/>
    <col min="7435" max="7435" width="10" style="19" customWidth="1"/>
    <col min="7436" max="7436" width="9.7109375" style="19" customWidth="1"/>
    <col min="7437" max="7437" width="10.140625" style="19" customWidth="1"/>
    <col min="7438" max="7441" width="9.28515625" style="19" customWidth="1"/>
    <col min="7442" max="7442" width="9.7109375" style="19" customWidth="1"/>
    <col min="7443" max="7443" width="18.7109375" style="19" customWidth="1"/>
    <col min="7444" max="7680" width="11.42578125" style="19"/>
    <col min="7681" max="7681" width="1.28515625" style="19" customWidth="1"/>
    <col min="7682" max="7682" width="20.85546875" style="19" customWidth="1"/>
    <col min="7683" max="7683" width="10" style="19" customWidth="1"/>
    <col min="7684" max="7684" width="10.28515625" style="19" customWidth="1"/>
    <col min="7685" max="7686" width="10.42578125" style="19" customWidth="1"/>
    <col min="7687" max="7687" width="10.28515625" style="19" customWidth="1"/>
    <col min="7688" max="7688" width="10.85546875" style="19" customWidth="1"/>
    <col min="7689" max="7690" width="10.42578125" style="19" customWidth="1"/>
    <col min="7691" max="7691" width="10" style="19" customWidth="1"/>
    <col min="7692" max="7692" width="9.7109375" style="19" customWidth="1"/>
    <col min="7693" max="7693" width="10.140625" style="19" customWidth="1"/>
    <col min="7694" max="7697" width="9.28515625" style="19" customWidth="1"/>
    <col min="7698" max="7698" width="9.7109375" style="19" customWidth="1"/>
    <col min="7699" max="7699" width="18.7109375" style="19" customWidth="1"/>
    <col min="7700" max="7936" width="11.42578125" style="19"/>
    <col min="7937" max="7937" width="1.28515625" style="19" customWidth="1"/>
    <col min="7938" max="7938" width="20.85546875" style="19" customWidth="1"/>
    <col min="7939" max="7939" width="10" style="19" customWidth="1"/>
    <col min="7940" max="7940" width="10.28515625" style="19" customWidth="1"/>
    <col min="7941" max="7942" width="10.42578125" style="19" customWidth="1"/>
    <col min="7943" max="7943" width="10.28515625" style="19" customWidth="1"/>
    <col min="7944" max="7944" width="10.85546875" style="19" customWidth="1"/>
    <col min="7945" max="7946" width="10.42578125" style="19" customWidth="1"/>
    <col min="7947" max="7947" width="10" style="19" customWidth="1"/>
    <col min="7948" max="7948" width="9.7109375" style="19" customWidth="1"/>
    <col min="7949" max="7949" width="10.140625" style="19" customWidth="1"/>
    <col min="7950" max="7953" width="9.28515625" style="19" customWidth="1"/>
    <col min="7954" max="7954" width="9.7109375" style="19" customWidth="1"/>
    <col min="7955" max="7955" width="18.7109375" style="19" customWidth="1"/>
    <col min="7956" max="8192" width="11.42578125" style="19"/>
    <col min="8193" max="8193" width="1.28515625" style="19" customWidth="1"/>
    <col min="8194" max="8194" width="20.85546875" style="19" customWidth="1"/>
    <col min="8195" max="8195" width="10" style="19" customWidth="1"/>
    <col min="8196" max="8196" width="10.28515625" style="19" customWidth="1"/>
    <col min="8197" max="8198" width="10.42578125" style="19" customWidth="1"/>
    <col min="8199" max="8199" width="10.28515625" style="19" customWidth="1"/>
    <col min="8200" max="8200" width="10.85546875" style="19" customWidth="1"/>
    <col min="8201" max="8202" width="10.42578125" style="19" customWidth="1"/>
    <col min="8203" max="8203" width="10" style="19" customWidth="1"/>
    <col min="8204" max="8204" width="9.7109375" style="19" customWidth="1"/>
    <col min="8205" max="8205" width="10.140625" style="19" customWidth="1"/>
    <col min="8206" max="8209" width="9.28515625" style="19" customWidth="1"/>
    <col min="8210" max="8210" width="9.7109375" style="19" customWidth="1"/>
    <col min="8211" max="8211" width="18.7109375" style="19" customWidth="1"/>
    <col min="8212" max="8448" width="11.42578125" style="19"/>
    <col min="8449" max="8449" width="1.28515625" style="19" customWidth="1"/>
    <col min="8450" max="8450" width="20.85546875" style="19" customWidth="1"/>
    <col min="8451" max="8451" width="10" style="19" customWidth="1"/>
    <col min="8452" max="8452" width="10.28515625" style="19" customWidth="1"/>
    <col min="8453" max="8454" width="10.42578125" style="19" customWidth="1"/>
    <col min="8455" max="8455" width="10.28515625" style="19" customWidth="1"/>
    <col min="8456" max="8456" width="10.85546875" style="19" customWidth="1"/>
    <col min="8457" max="8458" width="10.42578125" style="19" customWidth="1"/>
    <col min="8459" max="8459" width="10" style="19" customWidth="1"/>
    <col min="8460" max="8460" width="9.7109375" style="19" customWidth="1"/>
    <col min="8461" max="8461" width="10.140625" style="19" customWidth="1"/>
    <col min="8462" max="8465" width="9.28515625" style="19" customWidth="1"/>
    <col min="8466" max="8466" width="9.7109375" style="19" customWidth="1"/>
    <col min="8467" max="8467" width="18.7109375" style="19" customWidth="1"/>
    <col min="8468" max="8704" width="11.42578125" style="19"/>
    <col min="8705" max="8705" width="1.28515625" style="19" customWidth="1"/>
    <col min="8706" max="8706" width="20.85546875" style="19" customWidth="1"/>
    <col min="8707" max="8707" width="10" style="19" customWidth="1"/>
    <col min="8708" max="8708" width="10.28515625" style="19" customWidth="1"/>
    <col min="8709" max="8710" width="10.42578125" style="19" customWidth="1"/>
    <col min="8711" max="8711" width="10.28515625" style="19" customWidth="1"/>
    <col min="8712" max="8712" width="10.85546875" style="19" customWidth="1"/>
    <col min="8713" max="8714" width="10.42578125" style="19" customWidth="1"/>
    <col min="8715" max="8715" width="10" style="19" customWidth="1"/>
    <col min="8716" max="8716" width="9.7109375" style="19" customWidth="1"/>
    <col min="8717" max="8717" width="10.140625" style="19" customWidth="1"/>
    <col min="8718" max="8721" width="9.28515625" style="19" customWidth="1"/>
    <col min="8722" max="8722" width="9.7109375" style="19" customWidth="1"/>
    <col min="8723" max="8723" width="18.7109375" style="19" customWidth="1"/>
    <col min="8724" max="8960" width="11.42578125" style="19"/>
    <col min="8961" max="8961" width="1.28515625" style="19" customWidth="1"/>
    <col min="8962" max="8962" width="20.85546875" style="19" customWidth="1"/>
    <col min="8963" max="8963" width="10" style="19" customWidth="1"/>
    <col min="8964" max="8964" width="10.28515625" style="19" customWidth="1"/>
    <col min="8965" max="8966" width="10.42578125" style="19" customWidth="1"/>
    <col min="8967" max="8967" width="10.28515625" style="19" customWidth="1"/>
    <col min="8968" max="8968" width="10.85546875" style="19" customWidth="1"/>
    <col min="8969" max="8970" width="10.42578125" style="19" customWidth="1"/>
    <col min="8971" max="8971" width="10" style="19" customWidth="1"/>
    <col min="8972" max="8972" width="9.7109375" style="19" customWidth="1"/>
    <col min="8973" max="8973" width="10.140625" style="19" customWidth="1"/>
    <col min="8974" max="8977" width="9.28515625" style="19" customWidth="1"/>
    <col min="8978" max="8978" width="9.7109375" style="19" customWidth="1"/>
    <col min="8979" max="8979" width="18.7109375" style="19" customWidth="1"/>
    <col min="8980" max="9216" width="11.42578125" style="19"/>
    <col min="9217" max="9217" width="1.28515625" style="19" customWidth="1"/>
    <col min="9218" max="9218" width="20.85546875" style="19" customWidth="1"/>
    <col min="9219" max="9219" width="10" style="19" customWidth="1"/>
    <col min="9220" max="9220" width="10.28515625" style="19" customWidth="1"/>
    <col min="9221" max="9222" width="10.42578125" style="19" customWidth="1"/>
    <col min="9223" max="9223" width="10.28515625" style="19" customWidth="1"/>
    <col min="9224" max="9224" width="10.85546875" style="19" customWidth="1"/>
    <col min="9225" max="9226" width="10.42578125" style="19" customWidth="1"/>
    <col min="9227" max="9227" width="10" style="19" customWidth="1"/>
    <col min="9228" max="9228" width="9.7109375" style="19" customWidth="1"/>
    <col min="9229" max="9229" width="10.140625" style="19" customWidth="1"/>
    <col min="9230" max="9233" width="9.28515625" style="19" customWidth="1"/>
    <col min="9234" max="9234" width="9.7109375" style="19" customWidth="1"/>
    <col min="9235" max="9235" width="18.7109375" style="19" customWidth="1"/>
    <col min="9236" max="9472" width="11.42578125" style="19"/>
    <col min="9473" max="9473" width="1.28515625" style="19" customWidth="1"/>
    <col min="9474" max="9474" width="20.85546875" style="19" customWidth="1"/>
    <col min="9475" max="9475" width="10" style="19" customWidth="1"/>
    <col min="9476" max="9476" width="10.28515625" style="19" customWidth="1"/>
    <col min="9477" max="9478" width="10.42578125" style="19" customWidth="1"/>
    <col min="9479" max="9479" width="10.28515625" style="19" customWidth="1"/>
    <col min="9480" max="9480" width="10.85546875" style="19" customWidth="1"/>
    <col min="9481" max="9482" width="10.42578125" style="19" customWidth="1"/>
    <col min="9483" max="9483" width="10" style="19" customWidth="1"/>
    <col min="9484" max="9484" width="9.7109375" style="19" customWidth="1"/>
    <col min="9485" max="9485" width="10.140625" style="19" customWidth="1"/>
    <col min="9486" max="9489" width="9.28515625" style="19" customWidth="1"/>
    <col min="9490" max="9490" width="9.7109375" style="19" customWidth="1"/>
    <col min="9491" max="9491" width="18.7109375" style="19" customWidth="1"/>
    <col min="9492" max="9728" width="11.42578125" style="19"/>
    <col min="9729" max="9729" width="1.28515625" style="19" customWidth="1"/>
    <col min="9730" max="9730" width="20.85546875" style="19" customWidth="1"/>
    <col min="9731" max="9731" width="10" style="19" customWidth="1"/>
    <col min="9732" max="9732" width="10.28515625" style="19" customWidth="1"/>
    <col min="9733" max="9734" width="10.42578125" style="19" customWidth="1"/>
    <col min="9735" max="9735" width="10.28515625" style="19" customWidth="1"/>
    <col min="9736" max="9736" width="10.85546875" style="19" customWidth="1"/>
    <col min="9737" max="9738" width="10.42578125" style="19" customWidth="1"/>
    <col min="9739" max="9739" width="10" style="19" customWidth="1"/>
    <col min="9740" max="9740" width="9.7109375" style="19" customWidth="1"/>
    <col min="9741" max="9741" width="10.140625" style="19" customWidth="1"/>
    <col min="9742" max="9745" width="9.28515625" style="19" customWidth="1"/>
    <col min="9746" max="9746" width="9.7109375" style="19" customWidth="1"/>
    <col min="9747" max="9747" width="18.7109375" style="19" customWidth="1"/>
    <col min="9748" max="9984" width="11.42578125" style="19"/>
    <col min="9985" max="9985" width="1.28515625" style="19" customWidth="1"/>
    <col min="9986" max="9986" width="20.85546875" style="19" customWidth="1"/>
    <col min="9987" max="9987" width="10" style="19" customWidth="1"/>
    <col min="9988" max="9988" width="10.28515625" style="19" customWidth="1"/>
    <col min="9989" max="9990" width="10.42578125" style="19" customWidth="1"/>
    <col min="9991" max="9991" width="10.28515625" style="19" customWidth="1"/>
    <col min="9992" max="9992" width="10.85546875" style="19" customWidth="1"/>
    <col min="9993" max="9994" width="10.42578125" style="19" customWidth="1"/>
    <col min="9995" max="9995" width="10" style="19" customWidth="1"/>
    <col min="9996" max="9996" width="9.7109375" style="19" customWidth="1"/>
    <col min="9997" max="9997" width="10.140625" style="19" customWidth="1"/>
    <col min="9998" max="10001" width="9.28515625" style="19" customWidth="1"/>
    <col min="10002" max="10002" width="9.7109375" style="19" customWidth="1"/>
    <col min="10003" max="10003" width="18.7109375" style="19" customWidth="1"/>
    <col min="10004" max="10240" width="11.42578125" style="19"/>
    <col min="10241" max="10241" width="1.28515625" style="19" customWidth="1"/>
    <col min="10242" max="10242" width="20.85546875" style="19" customWidth="1"/>
    <col min="10243" max="10243" width="10" style="19" customWidth="1"/>
    <col min="10244" max="10244" width="10.28515625" style="19" customWidth="1"/>
    <col min="10245" max="10246" width="10.42578125" style="19" customWidth="1"/>
    <col min="10247" max="10247" width="10.28515625" style="19" customWidth="1"/>
    <col min="10248" max="10248" width="10.85546875" style="19" customWidth="1"/>
    <col min="10249" max="10250" width="10.42578125" style="19" customWidth="1"/>
    <col min="10251" max="10251" width="10" style="19" customWidth="1"/>
    <col min="10252" max="10252" width="9.7109375" style="19" customWidth="1"/>
    <col min="10253" max="10253" width="10.140625" style="19" customWidth="1"/>
    <col min="10254" max="10257" width="9.28515625" style="19" customWidth="1"/>
    <col min="10258" max="10258" width="9.7109375" style="19" customWidth="1"/>
    <col min="10259" max="10259" width="18.7109375" style="19" customWidth="1"/>
    <col min="10260" max="10496" width="11.42578125" style="19"/>
    <col min="10497" max="10497" width="1.28515625" style="19" customWidth="1"/>
    <col min="10498" max="10498" width="20.85546875" style="19" customWidth="1"/>
    <col min="10499" max="10499" width="10" style="19" customWidth="1"/>
    <col min="10500" max="10500" width="10.28515625" style="19" customWidth="1"/>
    <col min="10501" max="10502" width="10.42578125" style="19" customWidth="1"/>
    <col min="10503" max="10503" width="10.28515625" style="19" customWidth="1"/>
    <col min="10504" max="10504" width="10.85546875" style="19" customWidth="1"/>
    <col min="10505" max="10506" width="10.42578125" style="19" customWidth="1"/>
    <col min="10507" max="10507" width="10" style="19" customWidth="1"/>
    <col min="10508" max="10508" width="9.7109375" style="19" customWidth="1"/>
    <col min="10509" max="10509" width="10.140625" style="19" customWidth="1"/>
    <col min="10510" max="10513" width="9.28515625" style="19" customWidth="1"/>
    <col min="10514" max="10514" width="9.7109375" style="19" customWidth="1"/>
    <col min="10515" max="10515" width="18.7109375" style="19" customWidth="1"/>
    <col min="10516" max="10752" width="11.42578125" style="19"/>
    <col min="10753" max="10753" width="1.28515625" style="19" customWidth="1"/>
    <col min="10754" max="10754" width="20.85546875" style="19" customWidth="1"/>
    <col min="10755" max="10755" width="10" style="19" customWidth="1"/>
    <col min="10756" max="10756" width="10.28515625" style="19" customWidth="1"/>
    <col min="10757" max="10758" width="10.42578125" style="19" customWidth="1"/>
    <col min="10759" max="10759" width="10.28515625" style="19" customWidth="1"/>
    <col min="10760" max="10760" width="10.85546875" style="19" customWidth="1"/>
    <col min="10761" max="10762" width="10.42578125" style="19" customWidth="1"/>
    <col min="10763" max="10763" width="10" style="19" customWidth="1"/>
    <col min="10764" max="10764" width="9.7109375" style="19" customWidth="1"/>
    <col min="10765" max="10765" width="10.140625" style="19" customWidth="1"/>
    <col min="10766" max="10769" width="9.28515625" style="19" customWidth="1"/>
    <col min="10770" max="10770" width="9.7109375" style="19" customWidth="1"/>
    <col min="10771" max="10771" width="18.7109375" style="19" customWidth="1"/>
    <col min="10772" max="11008" width="11.42578125" style="19"/>
    <col min="11009" max="11009" width="1.28515625" style="19" customWidth="1"/>
    <col min="11010" max="11010" width="20.85546875" style="19" customWidth="1"/>
    <col min="11011" max="11011" width="10" style="19" customWidth="1"/>
    <col min="11012" max="11012" width="10.28515625" style="19" customWidth="1"/>
    <col min="11013" max="11014" width="10.42578125" style="19" customWidth="1"/>
    <col min="11015" max="11015" width="10.28515625" style="19" customWidth="1"/>
    <col min="11016" max="11016" width="10.85546875" style="19" customWidth="1"/>
    <col min="11017" max="11018" width="10.42578125" style="19" customWidth="1"/>
    <col min="11019" max="11019" width="10" style="19" customWidth="1"/>
    <col min="11020" max="11020" width="9.7109375" style="19" customWidth="1"/>
    <col min="11021" max="11021" width="10.140625" style="19" customWidth="1"/>
    <col min="11022" max="11025" width="9.28515625" style="19" customWidth="1"/>
    <col min="11026" max="11026" width="9.7109375" style="19" customWidth="1"/>
    <col min="11027" max="11027" width="18.7109375" style="19" customWidth="1"/>
    <col min="11028" max="11264" width="11.42578125" style="19"/>
    <col min="11265" max="11265" width="1.28515625" style="19" customWidth="1"/>
    <col min="11266" max="11266" width="20.85546875" style="19" customWidth="1"/>
    <col min="11267" max="11267" width="10" style="19" customWidth="1"/>
    <col min="11268" max="11268" width="10.28515625" style="19" customWidth="1"/>
    <col min="11269" max="11270" width="10.42578125" style="19" customWidth="1"/>
    <col min="11271" max="11271" width="10.28515625" style="19" customWidth="1"/>
    <col min="11272" max="11272" width="10.85546875" style="19" customWidth="1"/>
    <col min="11273" max="11274" width="10.42578125" style="19" customWidth="1"/>
    <col min="11275" max="11275" width="10" style="19" customWidth="1"/>
    <col min="11276" max="11276" width="9.7109375" style="19" customWidth="1"/>
    <col min="11277" max="11277" width="10.140625" style="19" customWidth="1"/>
    <col min="11278" max="11281" width="9.28515625" style="19" customWidth="1"/>
    <col min="11282" max="11282" width="9.7109375" style="19" customWidth="1"/>
    <col min="11283" max="11283" width="18.7109375" style="19" customWidth="1"/>
    <col min="11284" max="11520" width="11.42578125" style="19"/>
    <col min="11521" max="11521" width="1.28515625" style="19" customWidth="1"/>
    <col min="11522" max="11522" width="20.85546875" style="19" customWidth="1"/>
    <col min="11523" max="11523" width="10" style="19" customWidth="1"/>
    <col min="11524" max="11524" width="10.28515625" style="19" customWidth="1"/>
    <col min="11525" max="11526" width="10.42578125" style="19" customWidth="1"/>
    <col min="11527" max="11527" width="10.28515625" style="19" customWidth="1"/>
    <col min="11528" max="11528" width="10.85546875" style="19" customWidth="1"/>
    <col min="11529" max="11530" width="10.42578125" style="19" customWidth="1"/>
    <col min="11531" max="11531" width="10" style="19" customWidth="1"/>
    <col min="11532" max="11532" width="9.7109375" style="19" customWidth="1"/>
    <col min="11533" max="11533" width="10.140625" style="19" customWidth="1"/>
    <col min="11534" max="11537" width="9.28515625" style="19" customWidth="1"/>
    <col min="11538" max="11538" width="9.7109375" style="19" customWidth="1"/>
    <col min="11539" max="11539" width="18.7109375" style="19" customWidth="1"/>
    <col min="11540" max="11776" width="11.42578125" style="19"/>
    <col min="11777" max="11777" width="1.28515625" style="19" customWidth="1"/>
    <col min="11778" max="11778" width="20.85546875" style="19" customWidth="1"/>
    <col min="11779" max="11779" width="10" style="19" customWidth="1"/>
    <col min="11780" max="11780" width="10.28515625" style="19" customWidth="1"/>
    <col min="11781" max="11782" width="10.42578125" style="19" customWidth="1"/>
    <col min="11783" max="11783" width="10.28515625" style="19" customWidth="1"/>
    <col min="11784" max="11784" width="10.85546875" style="19" customWidth="1"/>
    <col min="11785" max="11786" width="10.42578125" style="19" customWidth="1"/>
    <col min="11787" max="11787" width="10" style="19" customWidth="1"/>
    <col min="11788" max="11788" width="9.7109375" style="19" customWidth="1"/>
    <col min="11789" max="11789" width="10.140625" style="19" customWidth="1"/>
    <col min="11790" max="11793" width="9.28515625" style="19" customWidth="1"/>
    <col min="11794" max="11794" width="9.7109375" style="19" customWidth="1"/>
    <col min="11795" max="11795" width="18.7109375" style="19" customWidth="1"/>
    <col min="11796" max="12032" width="11.42578125" style="19"/>
    <col min="12033" max="12033" width="1.28515625" style="19" customWidth="1"/>
    <col min="12034" max="12034" width="20.85546875" style="19" customWidth="1"/>
    <col min="12035" max="12035" width="10" style="19" customWidth="1"/>
    <col min="12036" max="12036" width="10.28515625" style="19" customWidth="1"/>
    <col min="12037" max="12038" width="10.42578125" style="19" customWidth="1"/>
    <col min="12039" max="12039" width="10.28515625" style="19" customWidth="1"/>
    <col min="12040" max="12040" width="10.85546875" style="19" customWidth="1"/>
    <col min="12041" max="12042" width="10.42578125" style="19" customWidth="1"/>
    <col min="12043" max="12043" width="10" style="19" customWidth="1"/>
    <col min="12044" max="12044" width="9.7109375" style="19" customWidth="1"/>
    <col min="12045" max="12045" width="10.140625" style="19" customWidth="1"/>
    <col min="12046" max="12049" width="9.28515625" style="19" customWidth="1"/>
    <col min="12050" max="12050" width="9.7109375" style="19" customWidth="1"/>
    <col min="12051" max="12051" width="18.7109375" style="19" customWidth="1"/>
    <col min="12052" max="12288" width="11.42578125" style="19"/>
    <col min="12289" max="12289" width="1.28515625" style="19" customWidth="1"/>
    <col min="12290" max="12290" width="20.85546875" style="19" customWidth="1"/>
    <col min="12291" max="12291" width="10" style="19" customWidth="1"/>
    <col min="12292" max="12292" width="10.28515625" style="19" customWidth="1"/>
    <col min="12293" max="12294" width="10.42578125" style="19" customWidth="1"/>
    <col min="12295" max="12295" width="10.28515625" style="19" customWidth="1"/>
    <col min="12296" max="12296" width="10.85546875" style="19" customWidth="1"/>
    <col min="12297" max="12298" width="10.42578125" style="19" customWidth="1"/>
    <col min="12299" max="12299" width="10" style="19" customWidth="1"/>
    <col min="12300" max="12300" width="9.7109375" style="19" customWidth="1"/>
    <col min="12301" max="12301" width="10.140625" style="19" customWidth="1"/>
    <col min="12302" max="12305" width="9.28515625" style="19" customWidth="1"/>
    <col min="12306" max="12306" width="9.7109375" style="19" customWidth="1"/>
    <col min="12307" max="12307" width="18.7109375" style="19" customWidth="1"/>
    <col min="12308" max="12544" width="11.42578125" style="19"/>
    <col min="12545" max="12545" width="1.28515625" style="19" customWidth="1"/>
    <col min="12546" max="12546" width="20.85546875" style="19" customWidth="1"/>
    <col min="12547" max="12547" width="10" style="19" customWidth="1"/>
    <col min="12548" max="12548" width="10.28515625" style="19" customWidth="1"/>
    <col min="12549" max="12550" width="10.42578125" style="19" customWidth="1"/>
    <col min="12551" max="12551" width="10.28515625" style="19" customWidth="1"/>
    <col min="12552" max="12552" width="10.85546875" style="19" customWidth="1"/>
    <col min="12553" max="12554" width="10.42578125" style="19" customWidth="1"/>
    <col min="12555" max="12555" width="10" style="19" customWidth="1"/>
    <col min="12556" max="12556" width="9.7109375" style="19" customWidth="1"/>
    <col min="12557" max="12557" width="10.140625" style="19" customWidth="1"/>
    <col min="12558" max="12561" width="9.28515625" style="19" customWidth="1"/>
    <col min="12562" max="12562" width="9.7109375" style="19" customWidth="1"/>
    <col min="12563" max="12563" width="18.7109375" style="19" customWidth="1"/>
    <col min="12564" max="12800" width="11.42578125" style="19"/>
    <col min="12801" max="12801" width="1.28515625" style="19" customWidth="1"/>
    <col min="12802" max="12802" width="20.85546875" style="19" customWidth="1"/>
    <col min="12803" max="12803" width="10" style="19" customWidth="1"/>
    <col min="12804" max="12804" width="10.28515625" style="19" customWidth="1"/>
    <col min="12805" max="12806" width="10.42578125" style="19" customWidth="1"/>
    <col min="12807" max="12807" width="10.28515625" style="19" customWidth="1"/>
    <col min="12808" max="12808" width="10.85546875" style="19" customWidth="1"/>
    <col min="12809" max="12810" width="10.42578125" style="19" customWidth="1"/>
    <col min="12811" max="12811" width="10" style="19" customWidth="1"/>
    <col min="12812" max="12812" width="9.7109375" style="19" customWidth="1"/>
    <col min="12813" max="12813" width="10.140625" style="19" customWidth="1"/>
    <col min="12814" max="12817" width="9.28515625" style="19" customWidth="1"/>
    <col min="12818" max="12818" width="9.7109375" style="19" customWidth="1"/>
    <col min="12819" max="12819" width="18.7109375" style="19" customWidth="1"/>
    <col min="12820" max="13056" width="11.42578125" style="19"/>
    <col min="13057" max="13057" width="1.28515625" style="19" customWidth="1"/>
    <col min="13058" max="13058" width="20.85546875" style="19" customWidth="1"/>
    <col min="13059" max="13059" width="10" style="19" customWidth="1"/>
    <col min="13060" max="13060" width="10.28515625" style="19" customWidth="1"/>
    <col min="13061" max="13062" width="10.42578125" style="19" customWidth="1"/>
    <col min="13063" max="13063" width="10.28515625" style="19" customWidth="1"/>
    <col min="13064" max="13064" width="10.85546875" style="19" customWidth="1"/>
    <col min="13065" max="13066" width="10.42578125" style="19" customWidth="1"/>
    <col min="13067" max="13067" width="10" style="19" customWidth="1"/>
    <col min="13068" max="13068" width="9.7109375" style="19" customWidth="1"/>
    <col min="13069" max="13069" width="10.140625" style="19" customWidth="1"/>
    <col min="13070" max="13073" width="9.28515625" style="19" customWidth="1"/>
    <col min="13074" max="13074" width="9.7109375" style="19" customWidth="1"/>
    <col min="13075" max="13075" width="18.7109375" style="19" customWidth="1"/>
    <col min="13076" max="13312" width="11.42578125" style="19"/>
    <col min="13313" max="13313" width="1.28515625" style="19" customWidth="1"/>
    <col min="13314" max="13314" width="20.85546875" style="19" customWidth="1"/>
    <col min="13315" max="13315" width="10" style="19" customWidth="1"/>
    <col min="13316" max="13316" width="10.28515625" style="19" customWidth="1"/>
    <col min="13317" max="13318" width="10.42578125" style="19" customWidth="1"/>
    <col min="13319" max="13319" width="10.28515625" style="19" customWidth="1"/>
    <col min="13320" max="13320" width="10.85546875" style="19" customWidth="1"/>
    <col min="13321" max="13322" width="10.42578125" style="19" customWidth="1"/>
    <col min="13323" max="13323" width="10" style="19" customWidth="1"/>
    <col min="13324" max="13324" width="9.7109375" style="19" customWidth="1"/>
    <col min="13325" max="13325" width="10.140625" style="19" customWidth="1"/>
    <col min="13326" max="13329" width="9.28515625" style="19" customWidth="1"/>
    <col min="13330" max="13330" width="9.7109375" style="19" customWidth="1"/>
    <col min="13331" max="13331" width="18.7109375" style="19" customWidth="1"/>
    <col min="13332" max="13568" width="11.42578125" style="19"/>
    <col min="13569" max="13569" width="1.28515625" style="19" customWidth="1"/>
    <col min="13570" max="13570" width="20.85546875" style="19" customWidth="1"/>
    <col min="13571" max="13571" width="10" style="19" customWidth="1"/>
    <col min="13572" max="13572" width="10.28515625" style="19" customWidth="1"/>
    <col min="13573" max="13574" width="10.42578125" style="19" customWidth="1"/>
    <col min="13575" max="13575" width="10.28515625" style="19" customWidth="1"/>
    <col min="13576" max="13576" width="10.85546875" style="19" customWidth="1"/>
    <col min="13577" max="13578" width="10.42578125" style="19" customWidth="1"/>
    <col min="13579" max="13579" width="10" style="19" customWidth="1"/>
    <col min="13580" max="13580" width="9.7109375" style="19" customWidth="1"/>
    <col min="13581" max="13581" width="10.140625" style="19" customWidth="1"/>
    <col min="13582" max="13585" width="9.28515625" style="19" customWidth="1"/>
    <col min="13586" max="13586" width="9.7109375" style="19" customWidth="1"/>
    <col min="13587" max="13587" width="18.7109375" style="19" customWidth="1"/>
    <col min="13588" max="13824" width="11.42578125" style="19"/>
    <col min="13825" max="13825" width="1.28515625" style="19" customWidth="1"/>
    <col min="13826" max="13826" width="20.85546875" style="19" customWidth="1"/>
    <col min="13827" max="13827" width="10" style="19" customWidth="1"/>
    <col min="13828" max="13828" width="10.28515625" style="19" customWidth="1"/>
    <col min="13829" max="13830" width="10.42578125" style="19" customWidth="1"/>
    <col min="13831" max="13831" width="10.28515625" style="19" customWidth="1"/>
    <col min="13832" max="13832" width="10.85546875" style="19" customWidth="1"/>
    <col min="13833" max="13834" width="10.42578125" style="19" customWidth="1"/>
    <col min="13835" max="13835" width="10" style="19" customWidth="1"/>
    <col min="13836" max="13836" width="9.7109375" style="19" customWidth="1"/>
    <col min="13837" max="13837" width="10.140625" style="19" customWidth="1"/>
    <col min="13838" max="13841" width="9.28515625" style="19" customWidth="1"/>
    <col min="13842" max="13842" width="9.7109375" style="19" customWidth="1"/>
    <col min="13843" max="13843" width="18.7109375" style="19" customWidth="1"/>
    <col min="13844" max="14080" width="11.42578125" style="19"/>
    <col min="14081" max="14081" width="1.28515625" style="19" customWidth="1"/>
    <col min="14082" max="14082" width="20.85546875" style="19" customWidth="1"/>
    <col min="14083" max="14083" width="10" style="19" customWidth="1"/>
    <col min="14084" max="14084" width="10.28515625" style="19" customWidth="1"/>
    <col min="14085" max="14086" width="10.42578125" style="19" customWidth="1"/>
    <col min="14087" max="14087" width="10.28515625" style="19" customWidth="1"/>
    <col min="14088" max="14088" width="10.85546875" style="19" customWidth="1"/>
    <col min="14089" max="14090" width="10.42578125" style="19" customWidth="1"/>
    <col min="14091" max="14091" width="10" style="19" customWidth="1"/>
    <col min="14092" max="14092" width="9.7109375" style="19" customWidth="1"/>
    <col min="14093" max="14093" width="10.140625" style="19" customWidth="1"/>
    <col min="14094" max="14097" width="9.28515625" style="19" customWidth="1"/>
    <col min="14098" max="14098" width="9.7109375" style="19" customWidth="1"/>
    <col min="14099" max="14099" width="18.7109375" style="19" customWidth="1"/>
    <col min="14100" max="14336" width="11.42578125" style="19"/>
    <col min="14337" max="14337" width="1.28515625" style="19" customWidth="1"/>
    <col min="14338" max="14338" width="20.85546875" style="19" customWidth="1"/>
    <col min="14339" max="14339" width="10" style="19" customWidth="1"/>
    <col min="14340" max="14340" width="10.28515625" style="19" customWidth="1"/>
    <col min="14341" max="14342" width="10.42578125" style="19" customWidth="1"/>
    <col min="14343" max="14343" width="10.28515625" style="19" customWidth="1"/>
    <col min="14344" max="14344" width="10.85546875" style="19" customWidth="1"/>
    <col min="14345" max="14346" width="10.42578125" style="19" customWidth="1"/>
    <col min="14347" max="14347" width="10" style="19" customWidth="1"/>
    <col min="14348" max="14348" width="9.7109375" style="19" customWidth="1"/>
    <col min="14349" max="14349" width="10.140625" style="19" customWidth="1"/>
    <col min="14350" max="14353" width="9.28515625" style="19" customWidth="1"/>
    <col min="14354" max="14354" width="9.7109375" style="19" customWidth="1"/>
    <col min="14355" max="14355" width="18.7109375" style="19" customWidth="1"/>
    <col min="14356" max="14592" width="11.42578125" style="19"/>
    <col min="14593" max="14593" width="1.28515625" style="19" customWidth="1"/>
    <col min="14594" max="14594" width="20.85546875" style="19" customWidth="1"/>
    <col min="14595" max="14595" width="10" style="19" customWidth="1"/>
    <col min="14596" max="14596" width="10.28515625" style="19" customWidth="1"/>
    <col min="14597" max="14598" width="10.42578125" style="19" customWidth="1"/>
    <col min="14599" max="14599" width="10.28515625" style="19" customWidth="1"/>
    <col min="14600" max="14600" width="10.85546875" style="19" customWidth="1"/>
    <col min="14601" max="14602" width="10.42578125" style="19" customWidth="1"/>
    <col min="14603" max="14603" width="10" style="19" customWidth="1"/>
    <col min="14604" max="14604" width="9.7109375" style="19" customWidth="1"/>
    <col min="14605" max="14605" width="10.140625" style="19" customWidth="1"/>
    <col min="14606" max="14609" width="9.28515625" style="19" customWidth="1"/>
    <col min="14610" max="14610" width="9.7109375" style="19" customWidth="1"/>
    <col min="14611" max="14611" width="18.7109375" style="19" customWidth="1"/>
    <col min="14612" max="14848" width="11.42578125" style="19"/>
    <col min="14849" max="14849" width="1.28515625" style="19" customWidth="1"/>
    <col min="14850" max="14850" width="20.85546875" style="19" customWidth="1"/>
    <col min="14851" max="14851" width="10" style="19" customWidth="1"/>
    <col min="14852" max="14852" width="10.28515625" style="19" customWidth="1"/>
    <col min="14853" max="14854" width="10.42578125" style="19" customWidth="1"/>
    <col min="14855" max="14855" width="10.28515625" style="19" customWidth="1"/>
    <col min="14856" max="14856" width="10.85546875" style="19" customWidth="1"/>
    <col min="14857" max="14858" width="10.42578125" style="19" customWidth="1"/>
    <col min="14859" max="14859" width="10" style="19" customWidth="1"/>
    <col min="14860" max="14860" width="9.7109375" style="19" customWidth="1"/>
    <col min="14861" max="14861" width="10.140625" style="19" customWidth="1"/>
    <col min="14862" max="14865" width="9.28515625" style="19" customWidth="1"/>
    <col min="14866" max="14866" width="9.7109375" style="19" customWidth="1"/>
    <col min="14867" max="14867" width="18.7109375" style="19" customWidth="1"/>
    <col min="14868" max="15104" width="11.42578125" style="19"/>
    <col min="15105" max="15105" width="1.28515625" style="19" customWidth="1"/>
    <col min="15106" max="15106" width="20.85546875" style="19" customWidth="1"/>
    <col min="15107" max="15107" width="10" style="19" customWidth="1"/>
    <col min="15108" max="15108" width="10.28515625" style="19" customWidth="1"/>
    <col min="15109" max="15110" width="10.42578125" style="19" customWidth="1"/>
    <col min="15111" max="15111" width="10.28515625" style="19" customWidth="1"/>
    <col min="15112" max="15112" width="10.85546875" style="19" customWidth="1"/>
    <col min="15113" max="15114" width="10.42578125" style="19" customWidth="1"/>
    <col min="15115" max="15115" width="10" style="19" customWidth="1"/>
    <col min="15116" max="15116" width="9.7109375" style="19" customWidth="1"/>
    <col min="15117" max="15117" width="10.140625" style="19" customWidth="1"/>
    <col min="15118" max="15121" width="9.28515625" style="19" customWidth="1"/>
    <col min="15122" max="15122" width="9.7109375" style="19" customWidth="1"/>
    <col min="15123" max="15123" width="18.7109375" style="19" customWidth="1"/>
    <col min="15124" max="15360" width="11.42578125" style="19"/>
    <col min="15361" max="15361" width="1.28515625" style="19" customWidth="1"/>
    <col min="15362" max="15362" width="20.85546875" style="19" customWidth="1"/>
    <col min="15363" max="15363" width="10" style="19" customWidth="1"/>
    <col min="15364" max="15364" width="10.28515625" style="19" customWidth="1"/>
    <col min="15365" max="15366" width="10.42578125" style="19" customWidth="1"/>
    <col min="15367" max="15367" width="10.28515625" style="19" customWidth="1"/>
    <col min="15368" max="15368" width="10.85546875" style="19" customWidth="1"/>
    <col min="15369" max="15370" width="10.42578125" style="19" customWidth="1"/>
    <col min="15371" max="15371" width="10" style="19" customWidth="1"/>
    <col min="15372" max="15372" width="9.7109375" style="19" customWidth="1"/>
    <col min="15373" max="15373" width="10.140625" style="19" customWidth="1"/>
    <col min="15374" max="15377" width="9.28515625" style="19" customWidth="1"/>
    <col min="15378" max="15378" width="9.7109375" style="19" customWidth="1"/>
    <col min="15379" max="15379" width="18.7109375" style="19" customWidth="1"/>
    <col min="15380" max="15616" width="11.42578125" style="19"/>
    <col min="15617" max="15617" width="1.28515625" style="19" customWidth="1"/>
    <col min="15618" max="15618" width="20.85546875" style="19" customWidth="1"/>
    <col min="15619" max="15619" width="10" style="19" customWidth="1"/>
    <col min="15620" max="15620" width="10.28515625" style="19" customWidth="1"/>
    <col min="15621" max="15622" width="10.42578125" style="19" customWidth="1"/>
    <col min="15623" max="15623" width="10.28515625" style="19" customWidth="1"/>
    <col min="15624" max="15624" width="10.85546875" style="19" customWidth="1"/>
    <col min="15625" max="15626" width="10.42578125" style="19" customWidth="1"/>
    <col min="15627" max="15627" width="10" style="19" customWidth="1"/>
    <col min="15628" max="15628" width="9.7109375" style="19" customWidth="1"/>
    <col min="15629" max="15629" width="10.140625" style="19" customWidth="1"/>
    <col min="15630" max="15633" width="9.28515625" style="19" customWidth="1"/>
    <col min="15634" max="15634" width="9.7109375" style="19" customWidth="1"/>
    <col min="15635" max="15635" width="18.7109375" style="19" customWidth="1"/>
    <col min="15636" max="15872" width="11.42578125" style="19"/>
    <col min="15873" max="15873" width="1.28515625" style="19" customWidth="1"/>
    <col min="15874" max="15874" width="20.85546875" style="19" customWidth="1"/>
    <col min="15875" max="15875" width="10" style="19" customWidth="1"/>
    <col min="15876" max="15876" width="10.28515625" style="19" customWidth="1"/>
    <col min="15877" max="15878" width="10.42578125" style="19" customWidth="1"/>
    <col min="15879" max="15879" width="10.28515625" style="19" customWidth="1"/>
    <col min="15880" max="15880" width="10.85546875" style="19" customWidth="1"/>
    <col min="15881" max="15882" width="10.42578125" style="19" customWidth="1"/>
    <col min="15883" max="15883" width="10" style="19" customWidth="1"/>
    <col min="15884" max="15884" width="9.7109375" style="19" customWidth="1"/>
    <col min="15885" max="15885" width="10.140625" style="19" customWidth="1"/>
    <col min="15886" max="15889" width="9.28515625" style="19" customWidth="1"/>
    <col min="15890" max="15890" width="9.7109375" style="19" customWidth="1"/>
    <col min="15891" max="15891" width="18.7109375" style="19" customWidth="1"/>
    <col min="15892" max="16128" width="11.42578125" style="19"/>
    <col min="16129" max="16129" width="1.28515625" style="19" customWidth="1"/>
    <col min="16130" max="16130" width="20.85546875" style="19" customWidth="1"/>
    <col min="16131" max="16131" width="10" style="19" customWidth="1"/>
    <col min="16132" max="16132" width="10.28515625" style="19" customWidth="1"/>
    <col min="16133" max="16134" width="10.42578125" style="19" customWidth="1"/>
    <col min="16135" max="16135" width="10.28515625" style="19" customWidth="1"/>
    <col min="16136" max="16136" width="10.85546875" style="19" customWidth="1"/>
    <col min="16137" max="16138" width="10.42578125" style="19" customWidth="1"/>
    <col min="16139" max="16139" width="10" style="19" customWidth="1"/>
    <col min="16140" max="16140" width="9.7109375" style="19" customWidth="1"/>
    <col min="16141" max="16141" width="10.140625" style="19" customWidth="1"/>
    <col min="16142" max="16145" width="9.28515625" style="19" customWidth="1"/>
    <col min="16146" max="16146" width="9.7109375" style="19" customWidth="1"/>
    <col min="16147" max="16147" width="18.7109375" style="19" customWidth="1"/>
    <col min="16148" max="16384" width="11.42578125" style="19"/>
  </cols>
  <sheetData>
    <row r="1" spans="1:21" ht="18" customHeight="1">
      <c r="A1" s="96" t="s">
        <v>224</v>
      </c>
      <c r="B1" s="2675" t="s">
        <v>1319</v>
      </c>
      <c r="C1" s="2675"/>
      <c r="D1" s="2675"/>
      <c r="E1" s="2675"/>
      <c r="F1" s="2675"/>
      <c r="G1" s="2675"/>
      <c r="H1" s="2675"/>
      <c r="I1" s="2675"/>
      <c r="J1" s="2675"/>
      <c r="K1" s="2675"/>
      <c r="L1" s="2675"/>
      <c r="M1" s="2675"/>
      <c r="N1" s="2675"/>
      <c r="O1" s="2675"/>
      <c r="P1" s="2675"/>
      <c r="Q1" s="2675"/>
      <c r="R1" s="2675"/>
      <c r="S1" s="2675"/>
    </row>
    <row r="2" spans="1:21" ht="6" customHeight="1" thickBot="1">
      <c r="B2" s="97"/>
      <c r="C2" s="97"/>
      <c r="D2" s="97"/>
      <c r="E2" s="97"/>
      <c r="F2" s="97"/>
      <c r="G2" s="97"/>
      <c r="H2" s="97"/>
      <c r="I2" s="97"/>
      <c r="J2" s="97"/>
    </row>
    <row r="3" spans="1:21" ht="12" customHeight="1" thickTop="1">
      <c r="B3" s="936" t="s">
        <v>225</v>
      </c>
      <c r="C3" s="98"/>
      <c r="D3" s="98"/>
      <c r="E3" s="98"/>
      <c r="F3" s="98"/>
      <c r="G3" s="98"/>
      <c r="H3" s="98"/>
      <c r="I3" s="99"/>
      <c r="J3" s="2674"/>
      <c r="K3" s="2674"/>
      <c r="L3" s="2674"/>
      <c r="M3" s="100"/>
      <c r="N3" s="100"/>
      <c r="O3" s="101"/>
      <c r="P3" s="101"/>
      <c r="Q3" s="101"/>
      <c r="R3" s="102"/>
    </row>
    <row r="4" spans="1:21">
      <c r="B4" s="937" t="s">
        <v>226</v>
      </c>
      <c r="C4" s="778">
        <v>1999</v>
      </c>
      <c r="D4" s="778">
        <v>2000</v>
      </c>
      <c r="E4" s="779">
        <v>2001</v>
      </c>
      <c r="F4" s="780">
        <v>2002</v>
      </c>
      <c r="G4" s="779">
        <v>2003</v>
      </c>
      <c r="H4" s="781">
        <v>2004</v>
      </c>
      <c r="I4" s="779">
        <v>2005</v>
      </c>
      <c r="J4" s="779">
        <v>2006</v>
      </c>
      <c r="K4" s="779">
        <v>2007</v>
      </c>
      <c r="L4" s="778">
        <v>2008</v>
      </c>
      <c r="M4" s="778">
        <v>2009</v>
      </c>
      <c r="N4" s="782">
        <v>2010</v>
      </c>
      <c r="O4" s="779">
        <v>2011</v>
      </c>
      <c r="P4" s="778">
        <v>2012</v>
      </c>
      <c r="Q4" s="783">
        <v>2013</v>
      </c>
      <c r="R4" s="783">
        <v>2014</v>
      </c>
    </row>
    <row r="5" spans="1:21">
      <c r="B5" s="938" t="s">
        <v>190</v>
      </c>
      <c r="C5" s="105"/>
      <c r="D5" s="107"/>
      <c r="E5" s="106"/>
      <c r="F5" s="108"/>
      <c r="G5" s="109"/>
      <c r="H5" s="109"/>
      <c r="I5" s="109"/>
      <c r="J5" s="109"/>
      <c r="K5" s="109"/>
      <c r="L5" s="110"/>
      <c r="M5" s="110"/>
      <c r="N5" s="104"/>
      <c r="O5" s="108"/>
      <c r="P5" s="105"/>
      <c r="Q5" s="399"/>
      <c r="R5" s="399"/>
    </row>
    <row r="6" spans="1:21">
      <c r="B6" s="939" t="s">
        <v>158</v>
      </c>
      <c r="C6" s="111">
        <v>411863</v>
      </c>
      <c r="D6" s="111">
        <v>436461</v>
      </c>
      <c r="E6" s="112">
        <v>470549</v>
      </c>
      <c r="F6" s="112">
        <v>480067</v>
      </c>
      <c r="G6" s="113">
        <v>493028</v>
      </c>
      <c r="H6" s="109">
        <v>511176</v>
      </c>
      <c r="I6" s="109">
        <v>535608</v>
      </c>
      <c r="J6" s="109">
        <v>551668</v>
      </c>
      <c r="K6" s="109">
        <v>555347</v>
      </c>
      <c r="L6" s="110">
        <v>577998</v>
      </c>
      <c r="M6" s="110">
        <v>598504</v>
      </c>
      <c r="N6" s="930">
        <v>625864</v>
      </c>
      <c r="O6" s="114">
        <v>648838</v>
      </c>
      <c r="P6" s="111">
        <v>668668</v>
      </c>
      <c r="Q6" s="400">
        <v>692856</v>
      </c>
      <c r="R6" s="400">
        <v>721397</v>
      </c>
      <c r="T6" s="27"/>
      <c r="U6" s="415"/>
    </row>
    <row r="7" spans="1:21">
      <c r="B7" s="939" t="s">
        <v>156</v>
      </c>
      <c r="C7" s="111">
        <v>37884</v>
      </c>
      <c r="D7" s="111">
        <v>41975</v>
      </c>
      <c r="E7" s="112">
        <v>44143</v>
      </c>
      <c r="F7" s="112">
        <v>45904</v>
      </c>
      <c r="G7" s="113">
        <v>53925</v>
      </c>
      <c r="H7" s="109">
        <v>56043</v>
      </c>
      <c r="I7" s="109">
        <v>70349</v>
      </c>
      <c r="J7" s="109">
        <v>72112</v>
      </c>
      <c r="K7" s="109">
        <v>80336</v>
      </c>
      <c r="L7" s="110">
        <v>82635</v>
      </c>
      <c r="M7" s="110">
        <v>85532</v>
      </c>
      <c r="N7" s="930">
        <v>85218</v>
      </c>
      <c r="O7" s="114">
        <v>82926</v>
      </c>
      <c r="P7" s="111">
        <v>86601</v>
      </c>
      <c r="Q7" s="400">
        <v>87352</v>
      </c>
      <c r="R7" s="400">
        <v>90615</v>
      </c>
      <c r="T7" s="414"/>
    </row>
    <row r="8" spans="1:21">
      <c r="B8" s="939" t="s">
        <v>159</v>
      </c>
      <c r="C8" s="111">
        <v>62649</v>
      </c>
      <c r="D8" s="111">
        <v>62999</v>
      </c>
      <c r="E8" s="112">
        <v>78581</v>
      </c>
      <c r="F8" s="112">
        <v>89896</v>
      </c>
      <c r="G8" s="113">
        <v>101042</v>
      </c>
      <c r="H8" s="109">
        <v>112289</v>
      </c>
      <c r="I8" s="109">
        <v>113845</v>
      </c>
      <c r="J8" s="109">
        <v>127059</v>
      </c>
      <c r="K8" s="109">
        <v>142972</v>
      </c>
      <c r="L8" s="110">
        <v>141907</v>
      </c>
      <c r="M8" s="110">
        <v>152721</v>
      </c>
      <c r="N8" s="930">
        <v>169099</v>
      </c>
      <c r="O8" s="114">
        <v>184304</v>
      </c>
      <c r="P8" s="111">
        <v>189092</v>
      </c>
      <c r="Q8" s="400">
        <v>199465</v>
      </c>
      <c r="R8" s="400">
        <v>199968</v>
      </c>
      <c r="T8" s="415"/>
    </row>
    <row r="9" spans="1:21">
      <c r="B9" s="939" t="s">
        <v>157</v>
      </c>
      <c r="C9" s="111">
        <v>14653</v>
      </c>
      <c r="D9" s="111">
        <v>14414</v>
      </c>
      <c r="E9" s="112">
        <v>16305</v>
      </c>
      <c r="F9" s="112">
        <v>16982</v>
      </c>
      <c r="G9" s="113">
        <v>17084</v>
      </c>
      <c r="H9" s="109">
        <v>17225</v>
      </c>
      <c r="I9" s="109">
        <v>15212</v>
      </c>
      <c r="J9" s="109">
        <v>17852</v>
      </c>
      <c r="K9" s="109">
        <v>18033</v>
      </c>
      <c r="L9" s="110">
        <v>19441</v>
      </c>
      <c r="M9" s="110">
        <v>20752</v>
      </c>
      <c r="N9" s="930">
        <v>22025</v>
      </c>
      <c r="O9" s="114">
        <v>23361</v>
      </c>
      <c r="P9" s="111">
        <v>24810</v>
      </c>
      <c r="Q9" s="400">
        <v>24691</v>
      </c>
      <c r="R9" s="400">
        <v>27424</v>
      </c>
      <c r="T9" s="414"/>
    </row>
    <row r="10" spans="1:21">
      <c r="B10" s="939" t="s">
        <v>191</v>
      </c>
      <c r="C10" s="111">
        <v>9032</v>
      </c>
      <c r="D10" s="111">
        <v>9462</v>
      </c>
      <c r="E10" s="112">
        <v>6909</v>
      </c>
      <c r="F10" s="112">
        <v>6909</v>
      </c>
      <c r="G10" s="113">
        <v>6909</v>
      </c>
      <c r="H10" s="109">
        <v>9592</v>
      </c>
      <c r="I10" s="109">
        <v>10687</v>
      </c>
      <c r="J10" s="109">
        <v>10953</v>
      </c>
      <c r="K10" s="109">
        <v>11533</v>
      </c>
      <c r="L10" s="110">
        <v>12318</v>
      </c>
      <c r="M10" s="110">
        <v>13109</v>
      </c>
      <c r="N10" s="930">
        <v>15014</v>
      </c>
      <c r="O10" s="114">
        <v>15776</v>
      </c>
      <c r="P10" s="111">
        <v>16667</v>
      </c>
      <c r="Q10" s="400">
        <v>16667</v>
      </c>
      <c r="R10" s="400">
        <v>18340</v>
      </c>
    </row>
    <row r="11" spans="1:21">
      <c r="B11" s="939" t="s">
        <v>192</v>
      </c>
      <c r="C11" s="111">
        <v>5660</v>
      </c>
      <c r="D11" s="111">
        <v>6388</v>
      </c>
      <c r="E11" s="112">
        <v>6642</v>
      </c>
      <c r="F11" s="112">
        <v>7058</v>
      </c>
      <c r="G11" s="113">
        <v>7058</v>
      </c>
      <c r="H11" s="109">
        <v>7250</v>
      </c>
      <c r="I11" s="109">
        <v>7000</v>
      </c>
      <c r="J11" s="109">
        <v>8031</v>
      </c>
      <c r="K11" s="109">
        <v>8129</v>
      </c>
      <c r="L11" s="110">
        <v>8222</v>
      </c>
      <c r="M11" s="110">
        <v>8397</v>
      </c>
      <c r="N11" s="930">
        <v>8690</v>
      </c>
      <c r="O11" s="114">
        <v>8690</v>
      </c>
      <c r="P11" s="111">
        <v>8776</v>
      </c>
      <c r="Q11" s="400">
        <v>8957</v>
      </c>
      <c r="R11" s="400">
        <v>9103</v>
      </c>
    </row>
    <row r="12" spans="1:21">
      <c r="B12" s="939" t="s">
        <v>193</v>
      </c>
      <c r="C12" s="111">
        <v>5003</v>
      </c>
      <c r="D12" s="111">
        <v>5206</v>
      </c>
      <c r="E12" s="112">
        <v>5630</v>
      </c>
      <c r="F12" s="112">
        <v>6003</v>
      </c>
      <c r="G12" s="113">
        <v>6156</v>
      </c>
      <c r="H12" s="109">
        <v>6545</v>
      </c>
      <c r="I12" s="109">
        <v>6766</v>
      </c>
      <c r="J12" s="109">
        <v>7153</v>
      </c>
      <c r="K12" s="109">
        <v>7153</v>
      </c>
      <c r="L12" s="110">
        <v>7593</v>
      </c>
      <c r="M12" s="110">
        <v>7688</v>
      </c>
      <c r="N12" s="930">
        <v>7845</v>
      </c>
      <c r="O12" s="114">
        <v>8141</v>
      </c>
      <c r="P12" s="111">
        <v>8704</v>
      </c>
      <c r="Q12" s="400">
        <v>8704</v>
      </c>
      <c r="R12" s="400">
        <v>9225</v>
      </c>
      <c r="U12" s="415"/>
    </row>
    <row r="13" spans="1:21">
      <c r="B13" s="939" t="s">
        <v>194</v>
      </c>
      <c r="C13" s="111">
        <v>4214</v>
      </c>
      <c r="D13" s="111">
        <v>4270</v>
      </c>
      <c r="E13" s="112">
        <v>4720</v>
      </c>
      <c r="F13" s="112">
        <v>5057</v>
      </c>
      <c r="G13" s="113">
        <v>5190</v>
      </c>
      <c r="H13" s="109">
        <v>5542</v>
      </c>
      <c r="I13" s="109">
        <v>4370</v>
      </c>
      <c r="J13" s="109">
        <v>5124</v>
      </c>
      <c r="K13" s="109">
        <v>5896</v>
      </c>
      <c r="L13" s="110">
        <v>5870</v>
      </c>
      <c r="M13" s="110">
        <v>6084</v>
      </c>
      <c r="N13" s="930">
        <v>6408</v>
      </c>
      <c r="O13" s="114">
        <v>6783</v>
      </c>
      <c r="P13" s="111">
        <v>7083</v>
      </c>
      <c r="Q13" s="400">
        <v>7330</v>
      </c>
      <c r="R13" s="400">
        <v>7330</v>
      </c>
    </row>
    <row r="14" spans="1:21">
      <c r="B14" s="939" t="s">
        <v>195</v>
      </c>
      <c r="C14" s="111">
        <v>2183</v>
      </c>
      <c r="D14" s="111">
        <v>2410</v>
      </c>
      <c r="E14" s="112">
        <v>3168</v>
      </c>
      <c r="F14" s="112">
        <v>3293</v>
      </c>
      <c r="G14" s="113">
        <v>3512</v>
      </c>
      <c r="H14" s="109">
        <v>4225</v>
      </c>
      <c r="I14" s="109">
        <v>5869</v>
      </c>
      <c r="J14" s="109">
        <v>5869</v>
      </c>
      <c r="K14" s="109">
        <v>5621</v>
      </c>
      <c r="L14" s="110">
        <v>6526</v>
      </c>
      <c r="M14" s="110">
        <v>6659</v>
      </c>
      <c r="N14" s="930">
        <v>5916</v>
      </c>
      <c r="O14" s="114">
        <v>6954</v>
      </c>
      <c r="P14" s="111">
        <v>7797</v>
      </c>
      <c r="Q14" s="400">
        <v>8536</v>
      </c>
      <c r="R14" s="400">
        <v>9648</v>
      </c>
      <c r="U14" s="415"/>
    </row>
    <row r="15" spans="1:21" ht="13.5" thickBot="1">
      <c r="B15" s="940" t="s">
        <v>196</v>
      </c>
      <c r="C15" s="115">
        <v>5453</v>
      </c>
      <c r="D15" s="115">
        <v>5490</v>
      </c>
      <c r="E15" s="116">
        <v>5894</v>
      </c>
      <c r="F15" s="116">
        <v>7004</v>
      </c>
      <c r="G15" s="117">
        <v>7756</v>
      </c>
      <c r="H15" s="118">
        <v>8695</v>
      </c>
      <c r="I15" s="118">
        <v>9455</v>
      </c>
      <c r="J15" s="118">
        <v>9662</v>
      </c>
      <c r="K15" s="118">
        <v>11783</v>
      </c>
      <c r="L15" s="119">
        <v>11437</v>
      </c>
      <c r="M15" s="119">
        <v>11932</v>
      </c>
      <c r="N15" s="931">
        <v>12527</v>
      </c>
      <c r="O15" s="120">
        <v>13216</v>
      </c>
      <c r="P15" s="115">
        <v>14214</v>
      </c>
      <c r="Q15" s="401">
        <v>15088</v>
      </c>
      <c r="R15" s="401">
        <v>16230</v>
      </c>
      <c r="T15" s="414"/>
    </row>
    <row r="16" spans="1:21" ht="16.5" customHeight="1" thickBot="1">
      <c r="B16" s="941" t="s">
        <v>227</v>
      </c>
      <c r="C16" s="946">
        <f t="shared" ref="C16:P16" si="0">SUM(C6:C15)</f>
        <v>558594</v>
      </c>
      <c r="D16" s="946">
        <f t="shared" si="0"/>
        <v>589075</v>
      </c>
      <c r="E16" s="946">
        <f t="shared" si="0"/>
        <v>642541</v>
      </c>
      <c r="F16" s="946">
        <f t="shared" si="0"/>
        <v>668173</v>
      </c>
      <c r="G16" s="946">
        <f t="shared" si="0"/>
        <v>701660</v>
      </c>
      <c r="H16" s="946">
        <f t="shared" si="0"/>
        <v>738582</v>
      </c>
      <c r="I16" s="946">
        <f t="shared" si="0"/>
        <v>779161</v>
      </c>
      <c r="J16" s="946">
        <f t="shared" si="0"/>
        <v>815483</v>
      </c>
      <c r="K16" s="946">
        <f t="shared" si="0"/>
        <v>846803</v>
      </c>
      <c r="L16" s="946">
        <f t="shared" si="0"/>
        <v>873947</v>
      </c>
      <c r="M16" s="946">
        <f t="shared" si="0"/>
        <v>911378</v>
      </c>
      <c r="N16" s="946">
        <f t="shared" si="0"/>
        <v>958606</v>
      </c>
      <c r="O16" s="946">
        <f t="shared" si="0"/>
        <v>998989</v>
      </c>
      <c r="P16" s="946">
        <f t="shared" si="0"/>
        <v>1032412</v>
      </c>
      <c r="Q16" s="945">
        <f>SUM(Q6:Q15)</f>
        <v>1069646</v>
      </c>
      <c r="R16" s="945">
        <f>SUM(R6:R15)</f>
        <v>1109280</v>
      </c>
      <c r="U16" s="415"/>
    </row>
    <row r="17" spans="2:21">
      <c r="B17" s="942" t="s">
        <v>198</v>
      </c>
      <c r="C17" s="123"/>
      <c r="D17" s="123"/>
      <c r="E17" s="124"/>
      <c r="F17" s="125"/>
      <c r="G17" s="126"/>
      <c r="H17" s="127"/>
      <c r="I17" s="127"/>
      <c r="J17" s="127"/>
      <c r="K17" s="127"/>
      <c r="L17" s="128"/>
      <c r="M17" s="128"/>
      <c r="N17" s="932"/>
      <c r="O17" s="129"/>
      <c r="P17" s="122"/>
      <c r="Q17" s="402"/>
      <c r="R17" s="402"/>
      <c r="T17" s="414"/>
      <c r="U17" s="415"/>
    </row>
    <row r="18" spans="2:21">
      <c r="B18" s="939" t="s">
        <v>199</v>
      </c>
      <c r="C18" s="111">
        <v>12908</v>
      </c>
      <c r="D18" s="111">
        <v>11715</v>
      </c>
      <c r="E18" s="130">
        <v>12367</v>
      </c>
      <c r="F18" s="130">
        <v>13249</v>
      </c>
      <c r="G18" s="113">
        <v>13554</v>
      </c>
      <c r="H18" s="109">
        <v>13867</v>
      </c>
      <c r="I18" s="109">
        <v>14616</v>
      </c>
      <c r="J18" s="109">
        <v>14848</v>
      </c>
      <c r="K18" s="109">
        <v>15637</v>
      </c>
      <c r="L18" s="110">
        <v>15898</v>
      </c>
      <c r="M18" s="110">
        <v>16402</v>
      </c>
      <c r="N18" s="930">
        <v>16753</v>
      </c>
      <c r="O18" s="114">
        <v>17753</v>
      </c>
      <c r="P18" s="111">
        <v>18796</v>
      </c>
      <c r="Q18" s="400">
        <v>19751</v>
      </c>
      <c r="R18" s="400">
        <v>20652</v>
      </c>
      <c r="U18" s="415"/>
    </row>
    <row r="19" spans="2:21">
      <c r="B19" s="939" t="s">
        <v>200</v>
      </c>
      <c r="C19" s="111">
        <v>38971</v>
      </c>
      <c r="D19" s="111">
        <v>43919</v>
      </c>
      <c r="E19" s="130">
        <v>47751</v>
      </c>
      <c r="F19" s="130">
        <v>53601</v>
      </c>
      <c r="G19" s="113">
        <v>60023</v>
      </c>
      <c r="H19" s="109">
        <v>67269</v>
      </c>
      <c r="I19" s="109">
        <v>71522</v>
      </c>
      <c r="J19" s="109">
        <v>71522</v>
      </c>
      <c r="K19" s="109">
        <v>77877</v>
      </c>
      <c r="L19" s="110">
        <v>83633</v>
      </c>
      <c r="M19" s="110">
        <v>87177</v>
      </c>
      <c r="N19" s="930">
        <v>91669</v>
      </c>
      <c r="O19" s="114">
        <v>93356</v>
      </c>
      <c r="P19" s="111">
        <v>68952</v>
      </c>
      <c r="Q19" s="400">
        <v>69740</v>
      </c>
      <c r="R19" s="400">
        <v>69740</v>
      </c>
    </row>
    <row r="20" spans="2:21">
      <c r="B20" s="939" t="s">
        <v>201</v>
      </c>
      <c r="C20" s="111">
        <v>3634</v>
      </c>
      <c r="D20" s="111">
        <v>3742</v>
      </c>
      <c r="E20" s="130">
        <v>4000</v>
      </c>
      <c r="F20" s="130">
        <v>4000</v>
      </c>
      <c r="G20" s="113">
        <v>4082</v>
      </c>
      <c r="H20" s="109">
        <v>4069</v>
      </c>
      <c r="I20" s="109">
        <v>4222</v>
      </c>
      <c r="J20" s="109">
        <v>4240</v>
      </c>
      <c r="K20" s="109">
        <v>4255</v>
      </c>
      <c r="L20" s="110">
        <v>3035</v>
      </c>
      <c r="M20" s="110">
        <v>2860</v>
      </c>
      <c r="N20" s="930">
        <v>1252</v>
      </c>
      <c r="O20" s="114">
        <v>3597</v>
      </c>
      <c r="P20" s="111">
        <v>3445</v>
      </c>
      <c r="Q20" s="400">
        <v>3800</v>
      </c>
      <c r="R20" s="400">
        <v>4200</v>
      </c>
    </row>
    <row r="21" spans="2:21" ht="13.5" thickBot="1">
      <c r="B21" s="940" t="s">
        <v>164</v>
      </c>
      <c r="C21" s="115">
        <v>468</v>
      </c>
      <c r="D21" s="115">
        <v>388</v>
      </c>
      <c r="E21" s="131">
        <v>351</v>
      </c>
      <c r="F21" s="131">
        <v>351</v>
      </c>
      <c r="G21" s="117">
        <v>451</v>
      </c>
      <c r="H21" s="118">
        <v>423</v>
      </c>
      <c r="I21" s="118">
        <v>375</v>
      </c>
      <c r="J21" s="118">
        <v>336</v>
      </c>
      <c r="K21" s="118">
        <v>340</v>
      </c>
      <c r="L21" s="119">
        <v>364</v>
      </c>
      <c r="M21" s="119">
        <v>396</v>
      </c>
      <c r="N21" s="931">
        <v>364</v>
      </c>
      <c r="O21" s="120">
        <v>343</v>
      </c>
      <c r="P21" s="115">
        <v>391</v>
      </c>
      <c r="Q21" s="401">
        <v>391</v>
      </c>
      <c r="R21" s="401">
        <v>519</v>
      </c>
      <c r="T21" s="414"/>
      <c r="U21" s="415"/>
    </row>
    <row r="22" spans="2:21" ht="15.75" customHeight="1" thickBot="1">
      <c r="B22" s="941" t="s">
        <v>202</v>
      </c>
      <c r="C22" s="947">
        <f t="shared" ref="C22:P22" si="1">SUM(C18:C21)</f>
        <v>55981</v>
      </c>
      <c r="D22" s="947">
        <f t="shared" si="1"/>
        <v>59764</v>
      </c>
      <c r="E22" s="947">
        <f t="shared" si="1"/>
        <v>64469</v>
      </c>
      <c r="F22" s="947">
        <f t="shared" si="1"/>
        <v>71201</v>
      </c>
      <c r="G22" s="947">
        <f t="shared" si="1"/>
        <v>78110</v>
      </c>
      <c r="H22" s="947">
        <f t="shared" si="1"/>
        <v>85628</v>
      </c>
      <c r="I22" s="947">
        <f t="shared" si="1"/>
        <v>90735</v>
      </c>
      <c r="J22" s="947">
        <f t="shared" si="1"/>
        <v>90946</v>
      </c>
      <c r="K22" s="947">
        <f t="shared" si="1"/>
        <v>98109</v>
      </c>
      <c r="L22" s="947">
        <f t="shared" si="1"/>
        <v>102930</v>
      </c>
      <c r="M22" s="947">
        <f t="shared" si="1"/>
        <v>106835</v>
      </c>
      <c r="N22" s="947">
        <f t="shared" si="1"/>
        <v>110038</v>
      </c>
      <c r="O22" s="947">
        <f t="shared" si="1"/>
        <v>115049</v>
      </c>
      <c r="P22" s="947">
        <f t="shared" si="1"/>
        <v>91584</v>
      </c>
      <c r="Q22" s="948">
        <f>SUM(Q18:Q21)</f>
        <v>93682</v>
      </c>
      <c r="R22" s="948">
        <f>SUM(R18:R21)</f>
        <v>95111</v>
      </c>
      <c r="T22" s="307"/>
    </row>
    <row r="23" spans="2:21">
      <c r="B23" s="942" t="s">
        <v>228</v>
      </c>
      <c r="C23" s="122"/>
      <c r="D23" s="123"/>
      <c r="E23" s="124"/>
      <c r="F23" s="125"/>
      <c r="G23" s="126"/>
      <c r="H23" s="127"/>
      <c r="I23" s="127"/>
      <c r="J23" s="127"/>
      <c r="K23" s="127"/>
      <c r="L23" s="128"/>
      <c r="M23" s="128"/>
      <c r="N23" s="932"/>
      <c r="O23" s="129"/>
      <c r="P23" s="122"/>
      <c r="Q23" s="402"/>
      <c r="R23" s="402"/>
      <c r="U23" s="415"/>
    </row>
    <row r="24" spans="2:21">
      <c r="B24" s="939" t="s">
        <v>204</v>
      </c>
      <c r="C24" s="111">
        <v>16983</v>
      </c>
      <c r="D24" s="111">
        <v>16102</v>
      </c>
      <c r="E24" s="130">
        <v>21289</v>
      </c>
      <c r="F24" s="130">
        <v>13188</v>
      </c>
      <c r="G24" s="113">
        <v>19217</v>
      </c>
      <c r="H24" s="109">
        <v>15472</v>
      </c>
      <c r="I24" s="109">
        <v>18150</v>
      </c>
      <c r="J24" s="109">
        <v>18250</v>
      </c>
      <c r="K24" s="109">
        <v>19214</v>
      </c>
      <c r="L24" s="110">
        <v>20017</v>
      </c>
      <c r="M24" s="110">
        <v>18582</v>
      </c>
      <c r="N24" s="930">
        <v>19350</v>
      </c>
      <c r="O24" s="114">
        <v>15287</v>
      </c>
      <c r="P24" s="111">
        <v>16774</v>
      </c>
      <c r="Q24" s="400">
        <v>18638</v>
      </c>
      <c r="R24" s="400">
        <v>20550</v>
      </c>
    </row>
    <row r="25" spans="2:21">
      <c r="B25" s="939" t="s">
        <v>229</v>
      </c>
      <c r="C25" s="111">
        <v>1050</v>
      </c>
      <c r="D25" s="111">
        <v>1262</v>
      </c>
      <c r="E25" s="130">
        <v>1693</v>
      </c>
      <c r="F25" s="130">
        <v>1964</v>
      </c>
      <c r="G25" s="113">
        <v>1850</v>
      </c>
      <c r="H25" s="109">
        <v>2025</v>
      </c>
      <c r="I25" s="109">
        <v>2100</v>
      </c>
      <c r="J25" s="109">
        <v>2100</v>
      </c>
      <c r="K25" s="109">
        <v>2195</v>
      </c>
      <c r="L25" s="110">
        <v>2250</v>
      </c>
      <c r="M25" s="110">
        <v>2300</v>
      </c>
      <c r="N25" s="930">
        <v>2378</v>
      </c>
      <c r="O25" s="114">
        <v>1800</v>
      </c>
      <c r="P25" s="1045">
        <v>1800</v>
      </c>
      <c r="Q25" s="403" t="s">
        <v>230</v>
      </c>
      <c r="R25" s="403" t="s">
        <v>1375</v>
      </c>
      <c r="U25" s="415"/>
    </row>
    <row r="26" spans="2:21">
      <c r="B26" s="939" t="s">
        <v>206</v>
      </c>
      <c r="C26" s="111">
        <v>3120</v>
      </c>
      <c r="D26" s="111">
        <v>3737</v>
      </c>
      <c r="E26" s="130">
        <v>4105</v>
      </c>
      <c r="F26" s="130">
        <v>3643</v>
      </c>
      <c r="G26" s="113">
        <v>1745</v>
      </c>
      <c r="H26" s="109">
        <v>1600</v>
      </c>
      <c r="I26" s="109">
        <v>1875</v>
      </c>
      <c r="J26" s="109">
        <v>1973</v>
      </c>
      <c r="K26" s="109">
        <v>2257</v>
      </c>
      <c r="L26" s="110">
        <v>2478</v>
      </c>
      <c r="M26" s="110">
        <v>2398</v>
      </c>
      <c r="N26" s="930">
        <v>2475</v>
      </c>
      <c r="O26" s="114">
        <v>3323</v>
      </c>
      <c r="P26" s="111">
        <v>3964</v>
      </c>
      <c r="Q26" s="400">
        <v>4743</v>
      </c>
      <c r="R26" s="400">
        <v>5159</v>
      </c>
    </row>
    <row r="27" spans="2:21">
      <c r="B27" s="939" t="s">
        <v>205</v>
      </c>
      <c r="C27" s="111">
        <v>3355</v>
      </c>
      <c r="D27" s="111">
        <v>4172</v>
      </c>
      <c r="E27" s="130">
        <v>4172</v>
      </c>
      <c r="F27" s="130">
        <v>5517</v>
      </c>
      <c r="G27" s="113">
        <v>8115</v>
      </c>
      <c r="H27" s="109">
        <v>6500</v>
      </c>
      <c r="I27" s="109">
        <v>7293</v>
      </c>
      <c r="J27" s="109">
        <v>7293</v>
      </c>
      <c r="K27" s="109">
        <v>10838</v>
      </c>
      <c r="L27" s="110">
        <v>12420</v>
      </c>
      <c r="M27" s="110">
        <v>13842</v>
      </c>
      <c r="N27" s="930">
        <v>15670</v>
      </c>
      <c r="O27" s="114">
        <v>14470</v>
      </c>
      <c r="P27" s="111">
        <v>19361</v>
      </c>
      <c r="Q27" s="400">
        <v>23378</v>
      </c>
      <c r="R27" s="400">
        <v>25472</v>
      </c>
    </row>
    <row r="28" spans="2:21">
      <c r="B28" s="939" t="s">
        <v>163</v>
      </c>
      <c r="C28" s="111">
        <v>2076</v>
      </c>
      <c r="D28" s="111">
        <v>2262</v>
      </c>
      <c r="E28" s="130">
        <v>2262</v>
      </c>
      <c r="F28" s="130">
        <v>2772</v>
      </c>
      <c r="G28" s="113">
        <v>2973</v>
      </c>
      <c r="H28" s="109">
        <v>3446</v>
      </c>
      <c r="I28" s="109">
        <v>3706</v>
      </c>
      <c r="J28" s="109">
        <v>3706</v>
      </c>
      <c r="K28" s="109">
        <v>3706</v>
      </c>
      <c r="L28" s="110">
        <v>5926</v>
      </c>
      <c r="M28" s="110">
        <v>3039</v>
      </c>
      <c r="N28" s="930">
        <v>4785</v>
      </c>
      <c r="O28" s="114">
        <v>6884</v>
      </c>
      <c r="P28" s="111">
        <v>7827</v>
      </c>
      <c r="Q28" s="400">
        <v>9451</v>
      </c>
      <c r="R28" s="400">
        <v>12326</v>
      </c>
    </row>
    <row r="29" spans="2:21">
      <c r="B29" s="939" t="s">
        <v>231</v>
      </c>
      <c r="C29" s="111">
        <v>1210</v>
      </c>
      <c r="D29" s="111">
        <v>1395</v>
      </c>
      <c r="E29" s="130">
        <v>1395</v>
      </c>
      <c r="F29" s="130">
        <v>1500</v>
      </c>
      <c r="G29" s="113">
        <v>1600</v>
      </c>
      <c r="H29" s="109">
        <v>1500</v>
      </c>
      <c r="I29" s="109">
        <v>1601</v>
      </c>
      <c r="J29" s="109">
        <v>1693</v>
      </c>
      <c r="K29" s="109">
        <v>1753</v>
      </c>
      <c r="L29" s="110">
        <v>1842</v>
      </c>
      <c r="M29" s="110">
        <v>2039</v>
      </c>
      <c r="N29" s="930">
        <v>1775</v>
      </c>
      <c r="O29" s="114">
        <v>1985</v>
      </c>
      <c r="P29" s="111">
        <v>2485</v>
      </c>
      <c r="Q29" s="400">
        <v>2933</v>
      </c>
      <c r="R29" s="400">
        <v>3029</v>
      </c>
      <c r="U29" s="27"/>
    </row>
    <row r="30" spans="2:21" ht="13.5" thickBot="1">
      <c r="B30" s="940" t="s">
        <v>207</v>
      </c>
      <c r="C30" s="115">
        <v>2718</v>
      </c>
      <c r="D30" s="115">
        <v>2853</v>
      </c>
      <c r="E30" s="131">
        <v>3340</v>
      </c>
      <c r="F30" s="131">
        <v>3302</v>
      </c>
      <c r="G30" s="117">
        <v>3316</v>
      </c>
      <c r="H30" s="118">
        <v>3572</v>
      </c>
      <c r="I30" s="118">
        <v>3413</v>
      </c>
      <c r="J30" s="118">
        <v>3703</v>
      </c>
      <c r="K30" s="118">
        <v>4583</v>
      </c>
      <c r="L30" s="119">
        <v>5393</v>
      </c>
      <c r="M30" s="119">
        <v>5679</v>
      </c>
      <c r="N30" s="931">
        <v>5819</v>
      </c>
      <c r="O30" s="120">
        <v>6333</v>
      </c>
      <c r="P30" s="115">
        <v>7405</v>
      </c>
      <c r="Q30" s="401">
        <v>7531</v>
      </c>
      <c r="R30" s="401">
        <v>7790</v>
      </c>
      <c r="U30" s="307"/>
    </row>
    <row r="31" spans="2:21" ht="15.75" customHeight="1" thickBot="1">
      <c r="B31" s="943" t="s">
        <v>209</v>
      </c>
      <c r="C31" s="947">
        <f t="shared" ref="C31:P31" si="2">SUM(C24:C30)</f>
        <v>30512</v>
      </c>
      <c r="D31" s="947">
        <f t="shared" si="2"/>
        <v>31783</v>
      </c>
      <c r="E31" s="947">
        <f t="shared" si="2"/>
        <v>38256</v>
      </c>
      <c r="F31" s="947">
        <f t="shared" si="2"/>
        <v>31886</v>
      </c>
      <c r="G31" s="947">
        <f t="shared" si="2"/>
        <v>38816</v>
      </c>
      <c r="H31" s="947">
        <f t="shared" si="2"/>
        <v>34115</v>
      </c>
      <c r="I31" s="947">
        <f t="shared" si="2"/>
        <v>38138</v>
      </c>
      <c r="J31" s="947">
        <f t="shared" si="2"/>
        <v>38718</v>
      </c>
      <c r="K31" s="947">
        <f t="shared" si="2"/>
        <v>44546</v>
      </c>
      <c r="L31" s="947">
        <f t="shared" si="2"/>
        <v>50326</v>
      </c>
      <c r="M31" s="947">
        <f t="shared" si="2"/>
        <v>47879</v>
      </c>
      <c r="N31" s="947">
        <f t="shared" si="2"/>
        <v>52252</v>
      </c>
      <c r="O31" s="947">
        <f t="shared" si="2"/>
        <v>50082</v>
      </c>
      <c r="P31" s="947">
        <f t="shared" si="2"/>
        <v>59616</v>
      </c>
      <c r="Q31" s="948">
        <f>SUM(Q24:Q30)+1800</f>
        <v>68474</v>
      </c>
      <c r="R31" s="948">
        <f>SUM(R24:R30)</f>
        <v>74326</v>
      </c>
    </row>
    <row r="32" spans="2:21" ht="12.75" customHeight="1">
      <c r="B32" s="942" t="s">
        <v>210</v>
      </c>
      <c r="C32" s="122"/>
      <c r="D32" s="123"/>
      <c r="E32" s="124"/>
      <c r="F32" s="125"/>
      <c r="G32" s="126"/>
      <c r="H32" s="127"/>
      <c r="I32" s="127"/>
      <c r="J32" s="127"/>
      <c r="K32" s="127"/>
      <c r="L32" s="128"/>
      <c r="M32" s="128"/>
      <c r="N32" s="932"/>
      <c r="O32" s="129"/>
      <c r="P32" s="122"/>
      <c r="Q32" s="402"/>
      <c r="R32" s="402"/>
    </row>
    <row r="33" spans="2:22">
      <c r="B33" s="939" t="s">
        <v>214</v>
      </c>
      <c r="C33" s="111">
        <v>94</v>
      </c>
      <c r="D33" s="132">
        <v>129</v>
      </c>
      <c r="E33" s="133">
        <v>129</v>
      </c>
      <c r="F33" s="130">
        <v>64</v>
      </c>
      <c r="G33" s="113">
        <v>67</v>
      </c>
      <c r="H33" s="109">
        <v>61</v>
      </c>
      <c r="I33" s="109">
        <v>75</v>
      </c>
      <c r="J33" s="109">
        <v>75</v>
      </c>
      <c r="K33" s="109">
        <v>120</v>
      </c>
      <c r="L33" s="110">
        <v>126</v>
      </c>
      <c r="M33" s="134">
        <v>126</v>
      </c>
      <c r="N33" s="930">
        <v>117</v>
      </c>
      <c r="O33" s="135">
        <v>171</v>
      </c>
      <c r="P33" s="405">
        <v>176</v>
      </c>
      <c r="Q33" s="404">
        <v>270</v>
      </c>
      <c r="R33" s="404">
        <v>321</v>
      </c>
    </row>
    <row r="34" spans="2:22">
      <c r="B34" s="939" t="s">
        <v>215</v>
      </c>
      <c r="C34" s="111">
        <v>120</v>
      </c>
      <c r="D34" s="111">
        <v>122</v>
      </c>
      <c r="E34" s="130">
        <v>142</v>
      </c>
      <c r="F34" s="130">
        <v>187</v>
      </c>
      <c r="G34" s="113">
        <v>108</v>
      </c>
      <c r="H34" s="109">
        <v>112</v>
      </c>
      <c r="I34" s="109">
        <v>76</v>
      </c>
      <c r="J34" s="109">
        <v>76</v>
      </c>
      <c r="K34" s="109">
        <v>135</v>
      </c>
      <c r="L34" s="110">
        <v>192</v>
      </c>
      <c r="M34" s="134">
        <v>192</v>
      </c>
      <c r="N34" s="930">
        <v>273</v>
      </c>
      <c r="O34" s="114">
        <v>309</v>
      </c>
      <c r="P34" s="111">
        <v>448</v>
      </c>
      <c r="Q34" s="400">
        <v>425</v>
      </c>
      <c r="R34" s="400">
        <v>642</v>
      </c>
    </row>
    <row r="35" spans="2:22">
      <c r="B35" s="939" t="s">
        <v>213</v>
      </c>
      <c r="C35" s="111">
        <v>130</v>
      </c>
      <c r="D35" s="111">
        <v>122</v>
      </c>
      <c r="E35" s="130">
        <v>122</v>
      </c>
      <c r="F35" s="130">
        <v>133</v>
      </c>
      <c r="G35" s="113">
        <v>142</v>
      </c>
      <c r="H35" s="109">
        <v>167</v>
      </c>
      <c r="I35" s="109">
        <v>217</v>
      </c>
      <c r="J35" s="109">
        <v>216</v>
      </c>
      <c r="K35" s="109">
        <v>263</v>
      </c>
      <c r="L35" s="110">
        <v>295</v>
      </c>
      <c r="M35" s="134">
        <v>314</v>
      </c>
      <c r="N35" s="930">
        <v>356</v>
      </c>
      <c r="O35" s="114">
        <v>359</v>
      </c>
      <c r="P35" s="111">
        <v>373</v>
      </c>
      <c r="Q35" s="400">
        <v>465</v>
      </c>
      <c r="R35" s="400">
        <v>551</v>
      </c>
    </row>
    <row r="36" spans="2:22">
      <c r="B36" s="939" t="s">
        <v>232</v>
      </c>
      <c r="C36" s="111">
        <v>86</v>
      </c>
      <c r="D36" s="111">
        <v>77</v>
      </c>
      <c r="E36" s="130">
        <v>65</v>
      </c>
      <c r="F36" s="130">
        <v>65</v>
      </c>
      <c r="G36" s="113">
        <v>75</v>
      </c>
      <c r="H36" s="136" t="s">
        <v>212</v>
      </c>
      <c r="I36" s="136" t="s">
        <v>212</v>
      </c>
      <c r="J36" s="109">
        <v>75</v>
      </c>
      <c r="K36" s="109">
        <v>75</v>
      </c>
      <c r="L36" s="110">
        <v>101</v>
      </c>
      <c r="M36" s="134">
        <v>12</v>
      </c>
      <c r="N36" s="930">
        <v>41</v>
      </c>
      <c r="O36" s="114">
        <v>98</v>
      </c>
      <c r="P36" s="111">
        <v>59</v>
      </c>
      <c r="Q36" s="400">
        <v>71</v>
      </c>
      <c r="R36" s="400">
        <v>72</v>
      </c>
    </row>
    <row r="37" spans="2:22">
      <c r="B37" s="939" t="s">
        <v>233</v>
      </c>
      <c r="C37" s="111">
        <v>29</v>
      </c>
      <c r="D37" s="111">
        <v>34</v>
      </c>
      <c r="E37" s="130">
        <v>34</v>
      </c>
      <c r="F37" s="130">
        <v>42</v>
      </c>
      <c r="G37" s="113">
        <v>42</v>
      </c>
      <c r="H37" s="109">
        <v>49</v>
      </c>
      <c r="I37" s="109">
        <v>84</v>
      </c>
      <c r="J37" s="109">
        <v>84</v>
      </c>
      <c r="K37" s="109">
        <v>84</v>
      </c>
      <c r="L37" s="137" t="s">
        <v>212</v>
      </c>
      <c r="M37" s="134">
        <v>89</v>
      </c>
      <c r="N37" s="930">
        <v>124</v>
      </c>
      <c r="O37" s="114">
        <v>80</v>
      </c>
      <c r="P37" s="111">
        <v>80</v>
      </c>
      <c r="Q37" s="400">
        <v>64</v>
      </c>
      <c r="R37" s="400">
        <v>77</v>
      </c>
    </row>
    <row r="38" spans="2:22" ht="13.5" thickBot="1">
      <c r="B38" s="940" t="s">
        <v>234</v>
      </c>
      <c r="C38" s="115">
        <v>150</v>
      </c>
      <c r="D38" s="115">
        <v>139</v>
      </c>
      <c r="E38" s="131">
        <v>138</v>
      </c>
      <c r="F38" s="131">
        <v>464</v>
      </c>
      <c r="G38" s="117">
        <v>715</v>
      </c>
      <c r="H38" s="118">
        <v>665</v>
      </c>
      <c r="I38" s="118">
        <v>784</v>
      </c>
      <c r="J38" s="118">
        <v>751</v>
      </c>
      <c r="K38" s="118">
        <v>77</v>
      </c>
      <c r="L38" s="119">
        <v>343</v>
      </c>
      <c r="M38" s="138">
        <v>546</v>
      </c>
      <c r="N38" s="931">
        <v>584</v>
      </c>
      <c r="O38" s="120">
        <v>822</v>
      </c>
      <c r="P38" s="115">
        <v>1007</v>
      </c>
      <c r="Q38" s="401">
        <v>1268</v>
      </c>
      <c r="R38" s="401">
        <v>1463</v>
      </c>
      <c r="V38" s="46"/>
    </row>
    <row r="39" spans="2:22" ht="15.75" customHeight="1" thickBot="1">
      <c r="B39" s="943" t="s">
        <v>235</v>
      </c>
      <c r="C39" s="946">
        <f t="shared" ref="C39:P39" si="3">SUM(C33:C38)</f>
        <v>609</v>
      </c>
      <c r="D39" s="946">
        <f t="shared" si="3"/>
        <v>623</v>
      </c>
      <c r="E39" s="946">
        <f t="shared" si="3"/>
        <v>630</v>
      </c>
      <c r="F39" s="946">
        <f t="shared" si="3"/>
        <v>955</v>
      </c>
      <c r="G39" s="946">
        <f t="shared" si="3"/>
        <v>1149</v>
      </c>
      <c r="H39" s="946">
        <f t="shared" si="3"/>
        <v>1054</v>
      </c>
      <c r="I39" s="946">
        <f t="shared" si="3"/>
        <v>1236</v>
      </c>
      <c r="J39" s="946">
        <f t="shared" si="3"/>
        <v>1277</v>
      </c>
      <c r="K39" s="946">
        <f t="shared" si="3"/>
        <v>754</v>
      </c>
      <c r="L39" s="946">
        <f t="shared" si="3"/>
        <v>1057</v>
      </c>
      <c r="M39" s="946">
        <f t="shared" si="3"/>
        <v>1279</v>
      </c>
      <c r="N39" s="946">
        <f t="shared" si="3"/>
        <v>1495</v>
      </c>
      <c r="O39" s="946">
        <f t="shared" si="3"/>
        <v>1839</v>
      </c>
      <c r="P39" s="946">
        <f t="shared" si="3"/>
        <v>2143</v>
      </c>
      <c r="Q39" s="945">
        <f>SUM(Q33:Q38)</f>
        <v>2563</v>
      </c>
      <c r="R39" s="945">
        <f>SUM(R33:R38)</f>
        <v>3126</v>
      </c>
    </row>
    <row r="40" spans="2:22">
      <c r="B40" s="942" t="s">
        <v>236</v>
      </c>
      <c r="C40" s="122"/>
      <c r="D40" s="122"/>
      <c r="E40" s="139"/>
      <c r="F40" s="124"/>
      <c r="G40" s="126"/>
      <c r="H40" s="127"/>
      <c r="I40" s="127"/>
      <c r="J40" s="127"/>
      <c r="K40" s="127"/>
      <c r="L40" s="128"/>
      <c r="M40" s="128"/>
      <c r="N40" s="932"/>
      <c r="O40" s="129"/>
      <c r="P40" s="122"/>
      <c r="Q40" s="402"/>
      <c r="R40" s="402"/>
    </row>
    <row r="41" spans="2:22">
      <c r="B41" s="939" t="s">
        <v>219</v>
      </c>
      <c r="C41" s="111">
        <v>8359</v>
      </c>
      <c r="D41" s="111">
        <v>9308</v>
      </c>
      <c r="E41" s="130">
        <v>10531</v>
      </c>
      <c r="F41" s="130">
        <v>11545</v>
      </c>
      <c r="G41" s="113">
        <v>12347</v>
      </c>
      <c r="H41" s="109">
        <v>13181</v>
      </c>
      <c r="I41" s="109">
        <v>11583</v>
      </c>
      <c r="J41" s="109">
        <v>11583</v>
      </c>
      <c r="K41" s="109">
        <v>13220</v>
      </c>
      <c r="L41" s="110">
        <v>14202</v>
      </c>
      <c r="M41" s="110">
        <v>15272</v>
      </c>
      <c r="N41" s="930">
        <v>16822</v>
      </c>
      <c r="O41" s="114">
        <v>18135</v>
      </c>
      <c r="P41" s="111">
        <v>20300</v>
      </c>
      <c r="Q41" s="400">
        <v>22553</v>
      </c>
      <c r="R41" s="400">
        <v>24966</v>
      </c>
    </row>
    <row r="42" spans="2:22">
      <c r="B42" s="939" t="s">
        <v>237</v>
      </c>
      <c r="C42" s="111">
        <v>5470</v>
      </c>
      <c r="D42" s="111">
        <v>6820</v>
      </c>
      <c r="E42" s="130">
        <v>6820</v>
      </c>
      <c r="F42" s="130">
        <v>9348</v>
      </c>
      <c r="G42" s="113">
        <v>9800</v>
      </c>
      <c r="H42" s="109">
        <v>10793</v>
      </c>
      <c r="I42" s="109">
        <v>11426</v>
      </c>
      <c r="J42" s="109">
        <v>13383</v>
      </c>
      <c r="K42" s="109">
        <v>12913</v>
      </c>
      <c r="L42" s="110">
        <v>13377</v>
      </c>
      <c r="M42" s="110">
        <v>13726</v>
      </c>
      <c r="N42" s="930">
        <v>14683</v>
      </c>
      <c r="O42" s="120">
        <v>14966</v>
      </c>
      <c r="P42" s="115">
        <v>15308</v>
      </c>
      <c r="Q42" s="401">
        <v>15308</v>
      </c>
      <c r="R42" s="401">
        <v>16654</v>
      </c>
    </row>
    <row r="43" spans="2:22" ht="13.5" thickBot="1">
      <c r="B43" s="940" t="s">
        <v>196</v>
      </c>
      <c r="C43" s="115">
        <v>747</v>
      </c>
      <c r="D43" s="115">
        <v>735</v>
      </c>
      <c r="E43" s="131">
        <v>733</v>
      </c>
      <c r="F43" s="131">
        <v>772</v>
      </c>
      <c r="G43" s="117">
        <v>1322</v>
      </c>
      <c r="H43" s="118">
        <v>1513</v>
      </c>
      <c r="I43" s="118">
        <v>1665</v>
      </c>
      <c r="J43" s="118">
        <v>1750</v>
      </c>
      <c r="K43" s="118">
        <v>1828</v>
      </c>
      <c r="L43" s="119">
        <v>1958</v>
      </c>
      <c r="M43" s="119">
        <v>1843</v>
      </c>
      <c r="N43" s="931">
        <v>1738</v>
      </c>
      <c r="O43" s="934">
        <v>1758</v>
      </c>
      <c r="P43" s="934">
        <v>1850</v>
      </c>
      <c r="Q43" s="935">
        <v>1780</v>
      </c>
      <c r="R43" s="935">
        <v>2227</v>
      </c>
    </row>
    <row r="44" spans="2:22" ht="15.75" customHeight="1" thickBot="1">
      <c r="B44" s="943" t="s">
        <v>238</v>
      </c>
      <c r="C44" s="949">
        <f t="shared" ref="C44:P44" si="4">SUM(C41:C43)</f>
        <v>14576</v>
      </c>
      <c r="D44" s="949">
        <f t="shared" si="4"/>
        <v>16863</v>
      </c>
      <c r="E44" s="949">
        <f t="shared" si="4"/>
        <v>18084</v>
      </c>
      <c r="F44" s="949">
        <f t="shared" si="4"/>
        <v>21665</v>
      </c>
      <c r="G44" s="949">
        <f t="shared" si="4"/>
        <v>23469</v>
      </c>
      <c r="H44" s="949">
        <f t="shared" si="4"/>
        <v>25487</v>
      </c>
      <c r="I44" s="949">
        <f t="shared" si="4"/>
        <v>24674</v>
      </c>
      <c r="J44" s="949">
        <f t="shared" si="4"/>
        <v>26716</v>
      </c>
      <c r="K44" s="949">
        <f t="shared" si="4"/>
        <v>27961</v>
      </c>
      <c r="L44" s="949">
        <f t="shared" si="4"/>
        <v>29537</v>
      </c>
      <c r="M44" s="949">
        <f t="shared" si="4"/>
        <v>30841</v>
      </c>
      <c r="N44" s="949">
        <f t="shared" si="4"/>
        <v>33243</v>
      </c>
      <c r="O44" s="949">
        <f t="shared" si="4"/>
        <v>34859</v>
      </c>
      <c r="P44" s="949">
        <f t="shared" si="4"/>
        <v>37458</v>
      </c>
      <c r="Q44" s="950">
        <f>SUM(Q41:Q43)</f>
        <v>39641</v>
      </c>
      <c r="R44" s="950">
        <f>SUM(R41:R43)</f>
        <v>43847</v>
      </c>
      <c r="T44" s="1648"/>
    </row>
    <row r="45" spans="2:22" ht="0.75" customHeight="1" thickTop="1" thickBot="1">
      <c r="B45" s="944"/>
      <c r="C45" s="140"/>
      <c r="D45" s="140"/>
      <c r="E45" s="141"/>
      <c r="F45" s="141"/>
      <c r="G45" s="52"/>
      <c r="H45" s="52"/>
      <c r="I45" s="52"/>
      <c r="J45" s="52"/>
      <c r="K45" s="52"/>
      <c r="L45" s="51"/>
      <c r="M45" s="142"/>
      <c r="N45" s="933"/>
      <c r="O45" s="143"/>
      <c r="P45" s="407"/>
      <c r="Q45" s="406"/>
      <c r="R45" s="406"/>
    </row>
    <row r="46" spans="2:22" ht="27.75" customHeight="1" thickTop="1" thickBot="1">
      <c r="B46" s="951" t="s">
        <v>222</v>
      </c>
      <c r="C46" s="784">
        <f t="shared" ref="C46:P46" si="5">C44+C39+C31+C22+C16</f>
        <v>660272</v>
      </c>
      <c r="D46" s="784">
        <f t="shared" si="5"/>
        <v>698108</v>
      </c>
      <c r="E46" s="784">
        <f t="shared" si="5"/>
        <v>763980</v>
      </c>
      <c r="F46" s="784">
        <f t="shared" si="5"/>
        <v>793880</v>
      </c>
      <c r="G46" s="784">
        <f t="shared" si="5"/>
        <v>843204</v>
      </c>
      <c r="H46" s="784">
        <f t="shared" si="5"/>
        <v>884866</v>
      </c>
      <c r="I46" s="784">
        <f t="shared" si="5"/>
        <v>933944</v>
      </c>
      <c r="J46" s="784">
        <f t="shared" si="5"/>
        <v>973140</v>
      </c>
      <c r="K46" s="784">
        <f t="shared" si="5"/>
        <v>1018173</v>
      </c>
      <c r="L46" s="784">
        <f t="shared" si="5"/>
        <v>1057797</v>
      </c>
      <c r="M46" s="784">
        <f t="shared" si="5"/>
        <v>1098212</v>
      </c>
      <c r="N46" s="784">
        <f t="shared" si="5"/>
        <v>1155634</v>
      </c>
      <c r="O46" s="784">
        <f t="shared" si="5"/>
        <v>1200818</v>
      </c>
      <c r="P46" s="784">
        <f t="shared" si="5"/>
        <v>1223213</v>
      </c>
      <c r="Q46" s="784">
        <f>Q44+Q39+Q31+Q22+Q16</f>
        <v>1274006</v>
      </c>
      <c r="R46" s="784">
        <f>R44+R39+R31+R22+R16</f>
        <v>1325690</v>
      </c>
    </row>
    <row r="47" spans="2:22" ht="21" customHeight="1" thickTop="1">
      <c r="B47" s="144" t="s">
        <v>239</v>
      </c>
      <c r="C47" s="144"/>
      <c r="D47" s="28"/>
      <c r="E47" s="28"/>
      <c r="F47" s="28"/>
      <c r="G47" s="28"/>
      <c r="H47" s="28"/>
    </row>
    <row r="48" spans="2:22" ht="15">
      <c r="B48" s="2676" t="s">
        <v>775</v>
      </c>
      <c r="C48" s="2676"/>
      <c r="D48" s="2676"/>
      <c r="E48" s="2676"/>
      <c r="F48" s="2677"/>
      <c r="G48" s="2606"/>
      <c r="I48" s="2676" t="s">
        <v>1376</v>
      </c>
      <c r="J48" s="2676"/>
      <c r="K48" s="2676"/>
      <c r="L48" s="2676"/>
      <c r="M48" s="2676"/>
      <c r="N48" s="2676"/>
      <c r="Q48" s="415"/>
      <c r="S48" s="1647"/>
    </row>
    <row r="49" spans="2:17" ht="15">
      <c r="B49" s="1004"/>
      <c r="C49" s="1004"/>
      <c r="D49" s="1004"/>
      <c r="E49" s="1004"/>
      <c r="F49" s="1005"/>
      <c r="G49" s="1003"/>
      <c r="P49" s="415"/>
      <c r="Q49" s="415"/>
    </row>
  </sheetData>
  <mergeCells count="4">
    <mergeCell ref="J3:L3"/>
    <mergeCell ref="B1:S1"/>
    <mergeCell ref="B48:G48"/>
    <mergeCell ref="I48:N48"/>
  </mergeCells>
  <printOptions horizontalCentered="1" verticalCentered="1"/>
  <pageMargins left="0.19685039370078741" right="0" top="0.15748031496062992" bottom="0.15748031496062992" header="0.15748031496062992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N31"/>
  <sheetViews>
    <sheetView view="pageLayout" topLeftCell="B5" zoomScale="80" zoomScaleNormal="60" zoomScalePageLayoutView="80" workbookViewId="0">
      <selection activeCell="I27" sqref="I27"/>
    </sheetView>
  </sheetViews>
  <sheetFormatPr baseColWidth="10" defaultRowHeight="12.75"/>
  <cols>
    <col min="1" max="1" width="6.85546875" style="437" customWidth="1"/>
    <col min="2" max="2" width="58.42578125" style="437" customWidth="1"/>
    <col min="3" max="3" width="11.7109375" style="437" customWidth="1"/>
    <col min="4" max="5" width="12" style="437" customWidth="1"/>
    <col min="6" max="6" width="11.42578125" style="437" customWidth="1"/>
    <col min="7" max="7" width="13.42578125" style="437" customWidth="1"/>
    <col min="8" max="8" width="11.42578125" style="437" customWidth="1"/>
    <col min="9" max="9" width="12" style="437" customWidth="1"/>
    <col min="10" max="10" width="13.85546875" style="437" customWidth="1"/>
    <col min="11" max="11" width="12.140625" style="437" customWidth="1"/>
    <col min="12" max="12" width="13.140625" style="437" customWidth="1"/>
    <col min="13" max="13" width="14.140625" style="437" customWidth="1"/>
    <col min="14" max="14" width="17" style="437" customWidth="1"/>
    <col min="15" max="256" width="10.85546875" style="437"/>
    <col min="257" max="257" width="0.7109375" style="437" customWidth="1"/>
    <col min="258" max="258" width="8.85546875" style="437" customWidth="1"/>
    <col min="259" max="269" width="6.7109375" style="437" customWidth="1"/>
    <col min="270" max="270" width="18.42578125" style="437" customWidth="1"/>
    <col min="271" max="512" width="10.85546875" style="437"/>
    <col min="513" max="513" width="0.7109375" style="437" customWidth="1"/>
    <col min="514" max="514" width="8.85546875" style="437" customWidth="1"/>
    <col min="515" max="525" width="6.7109375" style="437" customWidth="1"/>
    <col min="526" max="526" width="18.42578125" style="437" customWidth="1"/>
    <col min="527" max="768" width="10.85546875" style="437"/>
    <col min="769" max="769" width="0.7109375" style="437" customWidth="1"/>
    <col min="770" max="770" width="8.85546875" style="437" customWidth="1"/>
    <col min="771" max="781" width="6.7109375" style="437" customWidth="1"/>
    <col min="782" max="782" width="18.42578125" style="437" customWidth="1"/>
    <col min="783" max="1024" width="10.85546875" style="437"/>
    <col min="1025" max="1025" width="0.7109375" style="437" customWidth="1"/>
    <col min="1026" max="1026" width="8.85546875" style="437" customWidth="1"/>
    <col min="1027" max="1037" width="6.7109375" style="437" customWidth="1"/>
    <col min="1038" max="1038" width="18.42578125" style="437" customWidth="1"/>
    <col min="1039" max="1280" width="10.85546875" style="437"/>
    <col min="1281" max="1281" width="0.7109375" style="437" customWidth="1"/>
    <col min="1282" max="1282" width="8.85546875" style="437" customWidth="1"/>
    <col min="1283" max="1293" width="6.7109375" style="437" customWidth="1"/>
    <col min="1294" max="1294" width="18.42578125" style="437" customWidth="1"/>
    <col min="1295" max="1536" width="10.85546875" style="437"/>
    <col min="1537" max="1537" width="0.7109375" style="437" customWidth="1"/>
    <col min="1538" max="1538" width="8.85546875" style="437" customWidth="1"/>
    <col min="1539" max="1549" width="6.7109375" style="437" customWidth="1"/>
    <col min="1550" max="1550" width="18.42578125" style="437" customWidth="1"/>
    <col min="1551" max="1792" width="10.85546875" style="437"/>
    <col min="1793" max="1793" width="0.7109375" style="437" customWidth="1"/>
    <col min="1794" max="1794" width="8.85546875" style="437" customWidth="1"/>
    <col min="1795" max="1805" width="6.7109375" style="437" customWidth="1"/>
    <col min="1806" max="1806" width="18.42578125" style="437" customWidth="1"/>
    <col min="1807" max="2048" width="10.85546875" style="437"/>
    <col min="2049" max="2049" width="0.7109375" style="437" customWidth="1"/>
    <col min="2050" max="2050" width="8.85546875" style="437" customWidth="1"/>
    <col min="2051" max="2061" width="6.7109375" style="437" customWidth="1"/>
    <col min="2062" max="2062" width="18.42578125" style="437" customWidth="1"/>
    <col min="2063" max="2304" width="10.85546875" style="437"/>
    <col min="2305" max="2305" width="0.7109375" style="437" customWidth="1"/>
    <col min="2306" max="2306" width="8.85546875" style="437" customWidth="1"/>
    <col min="2307" max="2317" width="6.7109375" style="437" customWidth="1"/>
    <col min="2318" max="2318" width="18.42578125" style="437" customWidth="1"/>
    <col min="2319" max="2560" width="10.85546875" style="437"/>
    <col min="2561" max="2561" width="0.7109375" style="437" customWidth="1"/>
    <col min="2562" max="2562" width="8.85546875" style="437" customWidth="1"/>
    <col min="2563" max="2573" width="6.7109375" style="437" customWidth="1"/>
    <col min="2574" max="2574" width="18.42578125" style="437" customWidth="1"/>
    <col min="2575" max="2816" width="10.85546875" style="437"/>
    <col min="2817" max="2817" width="0.7109375" style="437" customWidth="1"/>
    <col min="2818" max="2818" width="8.85546875" style="437" customWidth="1"/>
    <col min="2819" max="2829" width="6.7109375" style="437" customWidth="1"/>
    <col min="2830" max="2830" width="18.42578125" style="437" customWidth="1"/>
    <col min="2831" max="3072" width="10.85546875" style="437"/>
    <col min="3073" max="3073" width="0.7109375" style="437" customWidth="1"/>
    <col min="3074" max="3074" width="8.85546875" style="437" customWidth="1"/>
    <col min="3075" max="3085" width="6.7109375" style="437" customWidth="1"/>
    <col min="3086" max="3086" width="18.42578125" style="437" customWidth="1"/>
    <col min="3087" max="3328" width="10.85546875" style="437"/>
    <col min="3329" max="3329" width="0.7109375" style="437" customWidth="1"/>
    <col min="3330" max="3330" width="8.85546875" style="437" customWidth="1"/>
    <col min="3331" max="3341" width="6.7109375" style="437" customWidth="1"/>
    <col min="3342" max="3342" width="18.42578125" style="437" customWidth="1"/>
    <col min="3343" max="3584" width="10.85546875" style="437"/>
    <col min="3585" max="3585" width="0.7109375" style="437" customWidth="1"/>
    <col min="3586" max="3586" width="8.85546875" style="437" customWidth="1"/>
    <col min="3587" max="3597" width="6.7109375" style="437" customWidth="1"/>
    <col min="3598" max="3598" width="18.42578125" style="437" customWidth="1"/>
    <col min="3599" max="3840" width="10.85546875" style="437"/>
    <col min="3841" max="3841" width="0.7109375" style="437" customWidth="1"/>
    <col min="3842" max="3842" width="8.85546875" style="437" customWidth="1"/>
    <col min="3843" max="3853" width="6.7109375" style="437" customWidth="1"/>
    <col min="3854" max="3854" width="18.42578125" style="437" customWidth="1"/>
    <col min="3855" max="4096" width="10.85546875" style="437"/>
    <col min="4097" max="4097" width="0.7109375" style="437" customWidth="1"/>
    <col min="4098" max="4098" width="8.85546875" style="437" customWidth="1"/>
    <col min="4099" max="4109" width="6.7109375" style="437" customWidth="1"/>
    <col min="4110" max="4110" width="18.42578125" style="437" customWidth="1"/>
    <col min="4111" max="4352" width="10.85546875" style="437"/>
    <col min="4353" max="4353" width="0.7109375" style="437" customWidth="1"/>
    <col min="4354" max="4354" width="8.85546875" style="437" customWidth="1"/>
    <col min="4355" max="4365" width="6.7109375" style="437" customWidth="1"/>
    <col min="4366" max="4366" width="18.42578125" style="437" customWidth="1"/>
    <col min="4367" max="4608" width="10.85546875" style="437"/>
    <col min="4609" max="4609" width="0.7109375" style="437" customWidth="1"/>
    <col min="4610" max="4610" width="8.85546875" style="437" customWidth="1"/>
    <col min="4611" max="4621" width="6.7109375" style="437" customWidth="1"/>
    <col min="4622" max="4622" width="18.42578125" style="437" customWidth="1"/>
    <col min="4623" max="4864" width="10.85546875" style="437"/>
    <col min="4865" max="4865" width="0.7109375" style="437" customWidth="1"/>
    <col min="4866" max="4866" width="8.85546875" style="437" customWidth="1"/>
    <col min="4867" max="4877" width="6.7109375" style="437" customWidth="1"/>
    <col min="4878" max="4878" width="18.42578125" style="437" customWidth="1"/>
    <col min="4879" max="5120" width="10.85546875" style="437"/>
    <col min="5121" max="5121" width="0.7109375" style="437" customWidth="1"/>
    <col min="5122" max="5122" width="8.85546875" style="437" customWidth="1"/>
    <col min="5123" max="5133" width="6.7109375" style="437" customWidth="1"/>
    <col min="5134" max="5134" width="18.42578125" style="437" customWidth="1"/>
    <col min="5135" max="5376" width="10.85546875" style="437"/>
    <col min="5377" max="5377" width="0.7109375" style="437" customWidth="1"/>
    <col min="5378" max="5378" width="8.85546875" style="437" customWidth="1"/>
    <col min="5379" max="5389" width="6.7109375" style="437" customWidth="1"/>
    <col min="5390" max="5390" width="18.42578125" style="437" customWidth="1"/>
    <col min="5391" max="5632" width="10.85546875" style="437"/>
    <col min="5633" max="5633" width="0.7109375" style="437" customWidth="1"/>
    <col min="5634" max="5634" width="8.85546875" style="437" customWidth="1"/>
    <col min="5635" max="5645" width="6.7109375" style="437" customWidth="1"/>
    <col min="5646" max="5646" width="18.42578125" style="437" customWidth="1"/>
    <col min="5647" max="5888" width="10.85546875" style="437"/>
    <col min="5889" max="5889" width="0.7109375" style="437" customWidth="1"/>
    <col min="5890" max="5890" width="8.85546875" style="437" customWidth="1"/>
    <col min="5891" max="5901" width="6.7109375" style="437" customWidth="1"/>
    <col min="5902" max="5902" width="18.42578125" style="437" customWidth="1"/>
    <col min="5903" max="6144" width="10.85546875" style="437"/>
    <col min="6145" max="6145" width="0.7109375" style="437" customWidth="1"/>
    <col min="6146" max="6146" width="8.85546875" style="437" customWidth="1"/>
    <col min="6147" max="6157" width="6.7109375" style="437" customWidth="1"/>
    <col min="6158" max="6158" width="18.42578125" style="437" customWidth="1"/>
    <col min="6159" max="6400" width="10.85546875" style="437"/>
    <col min="6401" max="6401" width="0.7109375" style="437" customWidth="1"/>
    <col min="6402" max="6402" width="8.85546875" style="437" customWidth="1"/>
    <col min="6403" max="6413" width="6.7109375" style="437" customWidth="1"/>
    <col min="6414" max="6414" width="18.42578125" style="437" customWidth="1"/>
    <col min="6415" max="6656" width="10.85546875" style="437"/>
    <col min="6657" max="6657" width="0.7109375" style="437" customWidth="1"/>
    <col min="6658" max="6658" width="8.85546875" style="437" customWidth="1"/>
    <col min="6659" max="6669" width="6.7109375" style="437" customWidth="1"/>
    <col min="6670" max="6670" width="18.42578125" style="437" customWidth="1"/>
    <col min="6671" max="6912" width="10.85546875" style="437"/>
    <col min="6913" max="6913" width="0.7109375" style="437" customWidth="1"/>
    <col min="6914" max="6914" width="8.85546875" style="437" customWidth="1"/>
    <col min="6915" max="6925" width="6.7109375" style="437" customWidth="1"/>
    <col min="6926" max="6926" width="18.42578125" style="437" customWidth="1"/>
    <col min="6927" max="7168" width="10.85546875" style="437"/>
    <col min="7169" max="7169" width="0.7109375" style="437" customWidth="1"/>
    <col min="7170" max="7170" width="8.85546875" style="437" customWidth="1"/>
    <col min="7171" max="7181" width="6.7109375" style="437" customWidth="1"/>
    <col min="7182" max="7182" width="18.42578125" style="437" customWidth="1"/>
    <col min="7183" max="7424" width="10.85546875" style="437"/>
    <col min="7425" max="7425" width="0.7109375" style="437" customWidth="1"/>
    <col min="7426" max="7426" width="8.85546875" style="437" customWidth="1"/>
    <col min="7427" max="7437" width="6.7109375" style="437" customWidth="1"/>
    <col min="7438" max="7438" width="18.42578125" style="437" customWidth="1"/>
    <col min="7439" max="7680" width="10.85546875" style="437"/>
    <col min="7681" max="7681" width="0.7109375" style="437" customWidth="1"/>
    <col min="7682" max="7682" width="8.85546875" style="437" customWidth="1"/>
    <col min="7683" max="7693" width="6.7109375" style="437" customWidth="1"/>
    <col min="7694" max="7694" width="18.42578125" style="437" customWidth="1"/>
    <col min="7695" max="7936" width="10.85546875" style="437"/>
    <col min="7937" max="7937" width="0.7109375" style="437" customWidth="1"/>
    <col min="7938" max="7938" width="8.85546875" style="437" customWidth="1"/>
    <col min="7939" max="7949" width="6.7109375" style="437" customWidth="1"/>
    <col min="7950" max="7950" width="18.42578125" style="437" customWidth="1"/>
    <col min="7951" max="8192" width="10.85546875" style="437"/>
    <col min="8193" max="8193" width="0.7109375" style="437" customWidth="1"/>
    <col min="8194" max="8194" width="8.85546875" style="437" customWidth="1"/>
    <col min="8195" max="8205" width="6.7109375" style="437" customWidth="1"/>
    <col min="8206" max="8206" width="18.42578125" style="437" customWidth="1"/>
    <col min="8207" max="8448" width="10.85546875" style="437"/>
    <col min="8449" max="8449" width="0.7109375" style="437" customWidth="1"/>
    <col min="8450" max="8450" width="8.85546875" style="437" customWidth="1"/>
    <col min="8451" max="8461" width="6.7109375" style="437" customWidth="1"/>
    <col min="8462" max="8462" width="18.42578125" style="437" customWidth="1"/>
    <col min="8463" max="8704" width="10.85546875" style="437"/>
    <col min="8705" max="8705" width="0.7109375" style="437" customWidth="1"/>
    <col min="8706" max="8706" width="8.85546875" style="437" customWidth="1"/>
    <col min="8707" max="8717" width="6.7109375" style="437" customWidth="1"/>
    <col min="8718" max="8718" width="18.42578125" style="437" customWidth="1"/>
    <col min="8719" max="8960" width="10.85546875" style="437"/>
    <col min="8961" max="8961" width="0.7109375" style="437" customWidth="1"/>
    <col min="8962" max="8962" width="8.85546875" style="437" customWidth="1"/>
    <col min="8963" max="8973" width="6.7109375" style="437" customWidth="1"/>
    <col min="8974" max="8974" width="18.42578125" style="437" customWidth="1"/>
    <col min="8975" max="9216" width="10.85546875" style="437"/>
    <col min="9217" max="9217" width="0.7109375" style="437" customWidth="1"/>
    <col min="9218" max="9218" width="8.85546875" style="437" customWidth="1"/>
    <col min="9219" max="9229" width="6.7109375" style="437" customWidth="1"/>
    <col min="9230" max="9230" width="18.42578125" style="437" customWidth="1"/>
    <col min="9231" max="9472" width="10.85546875" style="437"/>
    <col min="9473" max="9473" width="0.7109375" style="437" customWidth="1"/>
    <col min="9474" max="9474" width="8.85546875" style="437" customWidth="1"/>
    <col min="9475" max="9485" width="6.7109375" style="437" customWidth="1"/>
    <col min="9486" max="9486" width="18.42578125" style="437" customWidth="1"/>
    <col min="9487" max="9728" width="10.85546875" style="437"/>
    <col min="9729" max="9729" width="0.7109375" style="437" customWidth="1"/>
    <col min="9730" max="9730" width="8.85546875" style="437" customWidth="1"/>
    <col min="9731" max="9741" width="6.7109375" style="437" customWidth="1"/>
    <col min="9742" max="9742" width="18.42578125" style="437" customWidth="1"/>
    <col min="9743" max="9984" width="10.85546875" style="437"/>
    <col min="9985" max="9985" width="0.7109375" style="437" customWidth="1"/>
    <col min="9986" max="9986" width="8.85546875" style="437" customWidth="1"/>
    <col min="9987" max="9997" width="6.7109375" style="437" customWidth="1"/>
    <col min="9998" max="9998" width="18.42578125" style="437" customWidth="1"/>
    <col min="9999" max="10240" width="10.85546875" style="437"/>
    <col min="10241" max="10241" width="0.7109375" style="437" customWidth="1"/>
    <col min="10242" max="10242" width="8.85546875" style="437" customWidth="1"/>
    <col min="10243" max="10253" width="6.7109375" style="437" customWidth="1"/>
    <col min="10254" max="10254" width="18.42578125" style="437" customWidth="1"/>
    <col min="10255" max="10496" width="10.85546875" style="437"/>
    <col min="10497" max="10497" width="0.7109375" style="437" customWidth="1"/>
    <col min="10498" max="10498" width="8.85546875" style="437" customWidth="1"/>
    <col min="10499" max="10509" width="6.7109375" style="437" customWidth="1"/>
    <col min="10510" max="10510" width="18.42578125" style="437" customWidth="1"/>
    <col min="10511" max="10752" width="10.85546875" style="437"/>
    <col min="10753" max="10753" width="0.7109375" style="437" customWidth="1"/>
    <col min="10754" max="10754" width="8.85546875" style="437" customWidth="1"/>
    <col min="10755" max="10765" width="6.7109375" style="437" customWidth="1"/>
    <col min="10766" max="10766" width="18.42578125" style="437" customWidth="1"/>
    <col min="10767" max="11008" width="10.85546875" style="437"/>
    <col min="11009" max="11009" width="0.7109375" style="437" customWidth="1"/>
    <col min="11010" max="11010" width="8.85546875" style="437" customWidth="1"/>
    <col min="11011" max="11021" width="6.7109375" style="437" customWidth="1"/>
    <col min="11022" max="11022" width="18.42578125" style="437" customWidth="1"/>
    <col min="11023" max="11264" width="10.85546875" style="437"/>
    <col min="11265" max="11265" width="0.7109375" style="437" customWidth="1"/>
    <col min="11266" max="11266" width="8.85546875" style="437" customWidth="1"/>
    <col min="11267" max="11277" width="6.7109375" style="437" customWidth="1"/>
    <col min="11278" max="11278" width="18.42578125" style="437" customWidth="1"/>
    <col min="11279" max="11520" width="10.85546875" style="437"/>
    <col min="11521" max="11521" width="0.7109375" style="437" customWidth="1"/>
    <col min="11522" max="11522" width="8.85546875" style="437" customWidth="1"/>
    <col min="11523" max="11533" width="6.7109375" style="437" customWidth="1"/>
    <col min="11534" max="11534" width="18.42578125" style="437" customWidth="1"/>
    <col min="11535" max="11776" width="10.85546875" style="437"/>
    <col min="11777" max="11777" width="0.7109375" style="437" customWidth="1"/>
    <col min="11778" max="11778" width="8.85546875" style="437" customWidth="1"/>
    <col min="11779" max="11789" width="6.7109375" style="437" customWidth="1"/>
    <col min="11790" max="11790" width="18.42578125" style="437" customWidth="1"/>
    <col min="11791" max="12032" width="10.85546875" style="437"/>
    <col min="12033" max="12033" width="0.7109375" style="437" customWidth="1"/>
    <col min="12034" max="12034" width="8.85546875" style="437" customWidth="1"/>
    <col min="12035" max="12045" width="6.7109375" style="437" customWidth="1"/>
    <col min="12046" max="12046" width="18.42578125" style="437" customWidth="1"/>
    <col min="12047" max="12288" width="10.85546875" style="437"/>
    <col min="12289" max="12289" width="0.7109375" style="437" customWidth="1"/>
    <col min="12290" max="12290" width="8.85546875" style="437" customWidth="1"/>
    <col min="12291" max="12301" width="6.7109375" style="437" customWidth="1"/>
    <col min="12302" max="12302" width="18.42578125" style="437" customWidth="1"/>
    <col min="12303" max="12544" width="10.85546875" style="437"/>
    <col min="12545" max="12545" width="0.7109375" style="437" customWidth="1"/>
    <col min="12546" max="12546" width="8.85546875" style="437" customWidth="1"/>
    <col min="12547" max="12557" width="6.7109375" style="437" customWidth="1"/>
    <col min="12558" max="12558" width="18.42578125" style="437" customWidth="1"/>
    <col min="12559" max="12800" width="10.85546875" style="437"/>
    <col min="12801" max="12801" width="0.7109375" style="437" customWidth="1"/>
    <col min="12802" max="12802" width="8.85546875" style="437" customWidth="1"/>
    <col min="12803" max="12813" width="6.7109375" style="437" customWidth="1"/>
    <col min="12814" max="12814" width="18.42578125" style="437" customWidth="1"/>
    <col min="12815" max="13056" width="10.85546875" style="437"/>
    <col min="13057" max="13057" width="0.7109375" style="437" customWidth="1"/>
    <col min="13058" max="13058" width="8.85546875" style="437" customWidth="1"/>
    <col min="13059" max="13069" width="6.7109375" style="437" customWidth="1"/>
    <col min="13070" max="13070" width="18.42578125" style="437" customWidth="1"/>
    <col min="13071" max="13312" width="10.85546875" style="437"/>
    <col min="13313" max="13313" width="0.7109375" style="437" customWidth="1"/>
    <col min="13314" max="13314" width="8.85546875" style="437" customWidth="1"/>
    <col min="13315" max="13325" width="6.7109375" style="437" customWidth="1"/>
    <col min="13326" max="13326" width="18.42578125" style="437" customWidth="1"/>
    <col min="13327" max="13568" width="10.85546875" style="437"/>
    <col min="13569" max="13569" width="0.7109375" style="437" customWidth="1"/>
    <col min="13570" max="13570" width="8.85546875" style="437" customWidth="1"/>
    <col min="13571" max="13581" width="6.7109375" style="437" customWidth="1"/>
    <col min="13582" max="13582" width="18.42578125" style="437" customWidth="1"/>
    <col min="13583" max="13824" width="10.85546875" style="437"/>
    <col min="13825" max="13825" width="0.7109375" style="437" customWidth="1"/>
    <col min="13826" max="13826" width="8.85546875" style="437" customWidth="1"/>
    <col min="13827" max="13837" width="6.7109375" style="437" customWidth="1"/>
    <col min="13838" max="13838" width="18.42578125" style="437" customWidth="1"/>
    <col min="13839" max="14080" width="10.85546875" style="437"/>
    <col min="14081" max="14081" width="0.7109375" style="437" customWidth="1"/>
    <col min="14082" max="14082" width="8.85546875" style="437" customWidth="1"/>
    <col min="14083" max="14093" width="6.7109375" style="437" customWidth="1"/>
    <col min="14094" max="14094" width="18.42578125" style="437" customWidth="1"/>
    <col min="14095" max="14336" width="10.85546875" style="437"/>
    <col min="14337" max="14337" width="0.7109375" style="437" customWidth="1"/>
    <col min="14338" max="14338" width="8.85546875" style="437" customWidth="1"/>
    <col min="14339" max="14349" width="6.7109375" style="437" customWidth="1"/>
    <col min="14350" max="14350" width="18.42578125" style="437" customWidth="1"/>
    <col min="14351" max="14592" width="10.85546875" style="437"/>
    <col min="14593" max="14593" width="0.7109375" style="437" customWidth="1"/>
    <col min="14594" max="14594" width="8.85546875" style="437" customWidth="1"/>
    <col min="14595" max="14605" width="6.7109375" style="437" customWidth="1"/>
    <col min="14606" max="14606" width="18.42578125" style="437" customWidth="1"/>
    <col min="14607" max="14848" width="10.85546875" style="437"/>
    <col min="14849" max="14849" width="0.7109375" style="437" customWidth="1"/>
    <col min="14850" max="14850" width="8.85546875" style="437" customWidth="1"/>
    <col min="14851" max="14861" width="6.7109375" style="437" customWidth="1"/>
    <col min="14862" max="14862" width="18.42578125" style="437" customWidth="1"/>
    <col min="14863" max="15104" width="10.85546875" style="437"/>
    <col min="15105" max="15105" width="0.7109375" style="437" customWidth="1"/>
    <col min="15106" max="15106" width="8.85546875" style="437" customWidth="1"/>
    <col min="15107" max="15117" width="6.7109375" style="437" customWidth="1"/>
    <col min="15118" max="15118" width="18.42578125" style="437" customWidth="1"/>
    <col min="15119" max="15360" width="10.85546875" style="437"/>
    <col min="15361" max="15361" width="0.7109375" style="437" customWidth="1"/>
    <col min="15362" max="15362" width="8.85546875" style="437" customWidth="1"/>
    <col min="15363" max="15373" width="6.7109375" style="437" customWidth="1"/>
    <col min="15374" max="15374" width="18.42578125" style="437" customWidth="1"/>
    <col min="15375" max="15616" width="10.85546875" style="437"/>
    <col min="15617" max="15617" width="0.7109375" style="437" customWidth="1"/>
    <col min="15618" max="15618" width="8.85546875" style="437" customWidth="1"/>
    <col min="15619" max="15629" width="6.7109375" style="437" customWidth="1"/>
    <col min="15630" max="15630" width="18.42578125" style="437" customWidth="1"/>
    <col min="15631" max="15872" width="10.85546875" style="437"/>
    <col min="15873" max="15873" width="0.7109375" style="437" customWidth="1"/>
    <col min="15874" max="15874" width="8.85546875" style="437" customWidth="1"/>
    <col min="15875" max="15885" width="6.7109375" style="437" customWidth="1"/>
    <col min="15886" max="15886" width="18.42578125" style="437" customWidth="1"/>
    <col min="15887" max="16128" width="10.85546875" style="437"/>
    <col min="16129" max="16129" width="0.7109375" style="437" customWidth="1"/>
    <col min="16130" max="16130" width="8.85546875" style="437" customWidth="1"/>
    <col min="16131" max="16141" width="6.7109375" style="437" customWidth="1"/>
    <col min="16142" max="16142" width="18.42578125" style="437" customWidth="1"/>
    <col min="16143" max="16384" width="10.85546875" style="437"/>
  </cols>
  <sheetData>
    <row r="1" spans="1:14" ht="12.75" hidden="1" customHeight="1">
      <c r="B1" s="1792"/>
      <c r="C1" s="1792"/>
      <c r="D1" s="1792"/>
      <c r="E1" s="1792"/>
      <c r="F1" s="1792"/>
      <c r="G1" s="1792"/>
      <c r="H1" s="1792"/>
      <c r="I1" s="1792"/>
      <c r="J1" s="1792"/>
      <c r="K1" s="1792"/>
      <c r="L1" s="1792"/>
      <c r="M1" s="1792"/>
      <c r="N1" s="1792"/>
    </row>
    <row r="2" spans="1:14" ht="33.75" customHeight="1">
      <c r="A2" s="2224">
        <v>132</v>
      </c>
      <c r="B2" s="1792"/>
      <c r="C2" s="1792"/>
      <c r="D2" s="1792"/>
      <c r="E2" s="1792"/>
      <c r="F2" s="1792"/>
      <c r="G2" s="1792"/>
      <c r="H2" s="1792"/>
      <c r="I2" s="1792"/>
      <c r="J2" s="1792"/>
      <c r="K2" s="1792"/>
      <c r="L2" s="1792"/>
      <c r="M2" s="1792"/>
    </row>
    <row r="3" spans="1:14" ht="24.75" customHeight="1">
      <c r="B3" s="1840" t="s">
        <v>1210</v>
      </c>
      <c r="C3" s="2411" t="s">
        <v>1356</v>
      </c>
      <c r="D3" s="2411"/>
      <c r="E3" s="2411"/>
      <c r="F3" s="2411"/>
      <c r="G3" s="2411"/>
      <c r="H3" s="2411"/>
      <c r="I3" s="2411"/>
      <c r="J3" s="2411"/>
      <c r="K3" s="2411"/>
      <c r="L3" s="2411"/>
      <c r="M3" s="2411"/>
      <c r="N3" s="2411"/>
    </row>
    <row r="4" spans="1:14" ht="3.75" hidden="1" customHeight="1">
      <c r="B4" s="1789"/>
      <c r="C4" s="1789"/>
      <c r="D4" s="1789"/>
      <c r="E4" s="1789"/>
      <c r="F4" s="1789"/>
      <c r="G4" s="1789"/>
      <c r="H4" s="1789"/>
      <c r="I4" s="1789"/>
      <c r="J4" s="1789"/>
      <c r="K4" s="1789"/>
      <c r="L4" s="1789"/>
      <c r="M4" s="1789"/>
      <c r="N4" s="1789"/>
    </row>
    <row r="5" spans="1:14" ht="54.75" customHeight="1">
      <c r="A5" s="1794"/>
      <c r="B5" s="1802" t="s">
        <v>1208</v>
      </c>
      <c r="C5" s="1841" t="s">
        <v>1155</v>
      </c>
      <c r="D5" s="1841" t="s">
        <v>1165</v>
      </c>
      <c r="E5" s="1841" t="s">
        <v>1156</v>
      </c>
      <c r="F5" s="1841" t="s">
        <v>1157</v>
      </c>
      <c r="G5" s="1841" t="s">
        <v>1158</v>
      </c>
      <c r="H5" s="1841" t="s">
        <v>1159</v>
      </c>
      <c r="I5" s="1841" t="s">
        <v>1164</v>
      </c>
      <c r="J5" s="1841" t="s">
        <v>1160</v>
      </c>
      <c r="K5" s="1841" t="s">
        <v>1161</v>
      </c>
      <c r="L5" s="1841" t="s">
        <v>1162</v>
      </c>
      <c r="M5" s="1841" t="s">
        <v>1163</v>
      </c>
      <c r="N5" s="1842" t="s">
        <v>132</v>
      </c>
    </row>
    <row r="6" spans="1:14" ht="33.75" customHeight="1">
      <c r="A6" s="1794"/>
      <c r="B6" s="1826" t="s">
        <v>1119</v>
      </c>
      <c r="C6" s="1804">
        <v>851</v>
      </c>
      <c r="D6" s="1804">
        <v>853</v>
      </c>
      <c r="E6" s="1804">
        <v>800</v>
      </c>
      <c r="F6" s="1804">
        <v>792</v>
      </c>
      <c r="G6" s="1804">
        <v>619</v>
      </c>
      <c r="H6" s="1805">
        <v>784</v>
      </c>
      <c r="I6" s="1804"/>
      <c r="J6" s="1806">
        <v>203</v>
      </c>
      <c r="K6" s="1806">
        <v>755</v>
      </c>
      <c r="L6" s="1806">
        <v>802</v>
      </c>
      <c r="M6" s="1804">
        <v>794</v>
      </c>
      <c r="N6" s="2305">
        <f>SUM(C6:M6)/10</f>
        <v>725.3</v>
      </c>
    </row>
    <row r="7" spans="1:14" ht="30" customHeight="1">
      <c r="A7" s="1794"/>
      <c r="B7" s="1827" t="s">
        <v>1185</v>
      </c>
      <c r="C7" s="2409">
        <v>22</v>
      </c>
      <c r="D7" s="2409">
        <v>22</v>
      </c>
      <c r="E7" s="2409">
        <v>22</v>
      </c>
      <c r="F7" s="2409">
        <v>22</v>
      </c>
      <c r="G7" s="2409">
        <v>19</v>
      </c>
      <c r="H7" s="2409">
        <v>20</v>
      </c>
      <c r="I7" s="1807"/>
      <c r="J7" s="2409">
        <v>0</v>
      </c>
      <c r="K7" s="2409">
        <v>0</v>
      </c>
      <c r="L7" s="2409">
        <v>0</v>
      </c>
      <c r="M7" s="2409">
        <v>0</v>
      </c>
      <c r="N7" s="2407">
        <f>SUM(C7:M7)/10</f>
        <v>12.7</v>
      </c>
    </row>
    <row r="8" spans="1:14" ht="22.5" customHeight="1">
      <c r="A8" s="1794"/>
      <c r="B8" s="1828" t="s">
        <v>1219</v>
      </c>
      <c r="C8" s="2410"/>
      <c r="D8" s="2410"/>
      <c r="E8" s="2410"/>
      <c r="F8" s="2410"/>
      <c r="G8" s="2410"/>
      <c r="H8" s="2410"/>
      <c r="I8" s="1809"/>
      <c r="J8" s="2410"/>
      <c r="K8" s="2410"/>
      <c r="L8" s="2410"/>
      <c r="M8" s="2410"/>
      <c r="N8" s="2408"/>
    </row>
    <row r="9" spans="1:14" ht="32.25" customHeight="1">
      <c r="A9" s="1794"/>
      <c r="B9" s="1817" t="s">
        <v>1186</v>
      </c>
      <c r="C9" s="1810">
        <v>30</v>
      </c>
      <c r="D9" s="1804">
        <v>33</v>
      </c>
      <c r="E9" s="1804">
        <v>33</v>
      </c>
      <c r="F9" s="1804">
        <v>33</v>
      </c>
      <c r="G9" s="1804">
        <v>33</v>
      </c>
      <c r="H9" s="1811">
        <v>33</v>
      </c>
      <c r="I9" s="1804"/>
      <c r="J9" s="1806">
        <v>8</v>
      </c>
      <c r="K9" s="1806">
        <v>90</v>
      </c>
      <c r="L9" s="1804">
        <v>98</v>
      </c>
      <c r="M9" s="1804">
        <v>98</v>
      </c>
      <c r="N9" s="2305">
        <f>SUM(C9:M9)/10</f>
        <v>48.9</v>
      </c>
    </row>
    <row r="10" spans="1:14" ht="30" customHeight="1">
      <c r="A10" s="1794"/>
      <c r="B10" s="1817" t="s">
        <v>1187</v>
      </c>
      <c r="C10" s="1804">
        <v>29</v>
      </c>
      <c r="D10" s="1804">
        <v>29</v>
      </c>
      <c r="E10" s="1804">
        <v>26</v>
      </c>
      <c r="F10" s="1804">
        <v>26</v>
      </c>
      <c r="G10" s="1804">
        <v>0</v>
      </c>
      <c r="H10" s="1804">
        <v>26</v>
      </c>
      <c r="I10" s="1804"/>
      <c r="J10" s="1806">
        <v>0</v>
      </c>
      <c r="K10" s="1806">
        <v>0</v>
      </c>
      <c r="L10" s="1812">
        <v>0</v>
      </c>
      <c r="M10" s="1804">
        <v>0</v>
      </c>
      <c r="N10" s="2305">
        <f>SUM(C10:M10)/10</f>
        <v>13.6</v>
      </c>
    </row>
    <row r="11" spans="1:14" ht="30" customHeight="1">
      <c r="A11" s="1794"/>
      <c r="B11" s="1818" t="s">
        <v>1189</v>
      </c>
      <c r="C11" s="1813">
        <v>129</v>
      </c>
      <c r="D11" s="1813">
        <v>119</v>
      </c>
      <c r="E11" s="1813">
        <v>117</v>
      </c>
      <c r="F11" s="1813">
        <v>105</v>
      </c>
      <c r="G11" s="1813">
        <v>83</v>
      </c>
      <c r="H11" s="1813">
        <v>99</v>
      </c>
      <c r="I11" s="1813"/>
      <c r="J11" s="1813">
        <v>81</v>
      </c>
      <c r="K11" s="1813">
        <v>156</v>
      </c>
      <c r="L11" s="1813">
        <v>172</v>
      </c>
      <c r="M11" s="1813">
        <v>158</v>
      </c>
      <c r="N11" s="2407">
        <f>SUM(C11:M11)/10</f>
        <v>121.9</v>
      </c>
    </row>
    <row r="12" spans="1:14" ht="18.75" customHeight="1">
      <c r="A12" s="1794"/>
      <c r="B12" s="1836" t="s">
        <v>1188</v>
      </c>
      <c r="C12" s="1816"/>
      <c r="D12" s="1816"/>
      <c r="E12" s="1816"/>
      <c r="F12" s="1816"/>
      <c r="G12" s="1816"/>
      <c r="H12" s="1816"/>
      <c r="I12" s="1816"/>
      <c r="J12" s="1816"/>
      <c r="K12" s="1816"/>
      <c r="L12" s="1816"/>
      <c r="M12" s="1816"/>
      <c r="N12" s="2408"/>
    </row>
    <row r="13" spans="1:14" ht="35.25" customHeight="1">
      <c r="A13" s="1794"/>
      <c r="B13" s="1819" t="s">
        <v>1190</v>
      </c>
      <c r="C13" s="1804">
        <v>150</v>
      </c>
      <c r="D13" s="1804">
        <v>137</v>
      </c>
      <c r="E13" s="1804">
        <v>133</v>
      </c>
      <c r="F13" s="1804">
        <v>127</v>
      </c>
      <c r="G13" s="1804">
        <v>125</v>
      </c>
      <c r="H13" s="1804">
        <v>125</v>
      </c>
      <c r="I13" s="1804"/>
      <c r="J13" s="1804">
        <v>44</v>
      </c>
      <c r="K13" s="1804">
        <v>109</v>
      </c>
      <c r="L13" s="1804">
        <v>112</v>
      </c>
      <c r="M13" s="1804">
        <v>112</v>
      </c>
      <c r="N13" s="2305">
        <f t="shared" ref="N13:N21" si="0">SUM(C13:M13)/10</f>
        <v>117.4</v>
      </c>
    </row>
    <row r="14" spans="1:14" ht="35.25" customHeight="1">
      <c r="A14" s="1794"/>
      <c r="B14" s="1820" t="s">
        <v>1192</v>
      </c>
      <c r="C14" s="1804">
        <v>12</v>
      </c>
      <c r="D14" s="1804">
        <v>12</v>
      </c>
      <c r="E14" s="1804">
        <v>12</v>
      </c>
      <c r="F14" s="1804">
        <v>12</v>
      </c>
      <c r="G14" s="1804">
        <v>12</v>
      </c>
      <c r="H14" s="1804">
        <v>77</v>
      </c>
      <c r="I14" s="1804"/>
      <c r="J14" s="1804">
        <v>12</v>
      </c>
      <c r="K14" s="1804">
        <v>12</v>
      </c>
      <c r="L14" s="1804">
        <v>12</v>
      </c>
      <c r="M14" s="1804">
        <v>12</v>
      </c>
      <c r="N14" s="2305">
        <f t="shared" si="0"/>
        <v>18.5</v>
      </c>
    </row>
    <row r="15" spans="1:14" ht="30" customHeight="1">
      <c r="A15" s="1794"/>
      <c r="B15" s="1821" t="s">
        <v>1191</v>
      </c>
      <c r="C15" s="1804">
        <v>39</v>
      </c>
      <c r="D15" s="1804">
        <v>39</v>
      </c>
      <c r="E15" s="1804">
        <v>39</v>
      </c>
      <c r="F15" s="1804">
        <v>44</v>
      </c>
      <c r="G15" s="1804">
        <v>44</v>
      </c>
      <c r="H15" s="1804">
        <v>34</v>
      </c>
      <c r="I15" s="1804"/>
      <c r="J15" s="1804">
        <v>6</v>
      </c>
      <c r="K15" s="1804">
        <v>14</v>
      </c>
      <c r="L15" s="1804">
        <v>6</v>
      </c>
      <c r="M15" s="1804">
        <v>6</v>
      </c>
      <c r="N15" s="2305">
        <f t="shared" si="0"/>
        <v>27.1</v>
      </c>
    </row>
    <row r="16" spans="1:14" ht="29.25" customHeight="1">
      <c r="A16" s="1794"/>
      <c r="B16" s="1820" t="s">
        <v>1193</v>
      </c>
      <c r="C16" s="1804">
        <v>82</v>
      </c>
      <c r="D16" s="1804">
        <v>78</v>
      </c>
      <c r="E16" s="1804">
        <v>62</v>
      </c>
      <c r="F16" s="1804">
        <v>59</v>
      </c>
      <c r="G16" s="1804">
        <v>51</v>
      </c>
      <c r="H16" s="1804">
        <v>51</v>
      </c>
      <c r="I16" s="1804"/>
      <c r="J16" s="1804">
        <v>24</v>
      </c>
      <c r="K16" s="1804">
        <v>11</v>
      </c>
      <c r="L16" s="1804">
        <v>11</v>
      </c>
      <c r="M16" s="1804">
        <v>11</v>
      </c>
      <c r="N16" s="1803">
        <f t="shared" si="0"/>
        <v>44</v>
      </c>
    </row>
    <row r="17" spans="1:14" ht="33.75" customHeight="1">
      <c r="A17" s="1794"/>
      <c r="B17" s="1821" t="s">
        <v>1194</v>
      </c>
      <c r="C17" s="1804">
        <v>144</v>
      </c>
      <c r="D17" s="1804">
        <v>148</v>
      </c>
      <c r="E17" s="1804">
        <v>153</v>
      </c>
      <c r="F17" s="1804">
        <v>147</v>
      </c>
      <c r="G17" s="1804">
        <v>132</v>
      </c>
      <c r="H17" s="1804">
        <v>138</v>
      </c>
      <c r="I17" s="1804"/>
      <c r="J17" s="1804">
        <v>49</v>
      </c>
      <c r="K17" s="1804">
        <v>121</v>
      </c>
      <c r="L17" s="1804">
        <v>124</v>
      </c>
      <c r="M17" s="1804">
        <v>124</v>
      </c>
      <c r="N17" s="1803">
        <f t="shared" si="0"/>
        <v>128</v>
      </c>
    </row>
    <row r="18" spans="1:14" ht="28.5" customHeight="1">
      <c r="A18" s="1794"/>
      <c r="B18" s="1820" t="s">
        <v>1195</v>
      </c>
      <c r="C18" s="1804">
        <v>70</v>
      </c>
      <c r="D18" s="1804">
        <v>40</v>
      </c>
      <c r="E18" s="1804">
        <v>40</v>
      </c>
      <c r="F18" s="1804">
        <v>40</v>
      </c>
      <c r="G18" s="1804">
        <v>40</v>
      </c>
      <c r="H18" s="1804">
        <v>40</v>
      </c>
      <c r="I18" s="1804"/>
      <c r="J18" s="1804">
        <v>40</v>
      </c>
      <c r="K18" s="1804">
        <v>64</v>
      </c>
      <c r="L18" s="1804">
        <v>64</v>
      </c>
      <c r="M18" s="1804">
        <v>64</v>
      </c>
      <c r="N18" s="2305">
        <f t="shared" si="0"/>
        <v>50.2</v>
      </c>
    </row>
    <row r="19" spans="1:14" ht="27.75" customHeight="1">
      <c r="A19" s="1794"/>
      <c r="B19" s="1822" t="s">
        <v>1196</v>
      </c>
      <c r="C19" s="1804">
        <v>78</v>
      </c>
      <c r="D19" s="1804">
        <v>78</v>
      </c>
      <c r="E19" s="1804">
        <v>78</v>
      </c>
      <c r="F19" s="1804">
        <v>80</v>
      </c>
      <c r="G19" s="1804">
        <v>106</v>
      </c>
      <c r="H19" s="1804">
        <v>85</v>
      </c>
      <c r="I19" s="1804"/>
      <c r="J19" s="1804">
        <v>62</v>
      </c>
      <c r="K19" s="1804">
        <v>82</v>
      </c>
      <c r="L19" s="1804">
        <v>73</v>
      </c>
      <c r="M19" s="1804">
        <v>73</v>
      </c>
      <c r="N19" s="2305">
        <f t="shared" si="0"/>
        <v>79.5</v>
      </c>
    </row>
    <row r="20" spans="1:14" ht="29.25" customHeight="1">
      <c r="A20" s="1794"/>
      <c r="B20" s="1821" t="s">
        <v>1197</v>
      </c>
      <c r="C20" s="1804">
        <v>6</v>
      </c>
      <c r="D20" s="1804">
        <v>5</v>
      </c>
      <c r="E20" s="1804">
        <v>6</v>
      </c>
      <c r="F20" s="1804">
        <v>3</v>
      </c>
      <c r="G20" s="1804">
        <v>5</v>
      </c>
      <c r="H20" s="1804">
        <v>0</v>
      </c>
      <c r="I20" s="1804"/>
      <c r="J20" s="1804">
        <v>0</v>
      </c>
      <c r="K20" s="1804">
        <v>0</v>
      </c>
      <c r="L20" s="1804">
        <v>0</v>
      </c>
      <c r="M20" s="1804">
        <v>0</v>
      </c>
      <c r="N20" s="2305">
        <f t="shared" si="0"/>
        <v>2.5</v>
      </c>
    </row>
    <row r="21" spans="1:14" ht="26.25" customHeight="1">
      <c r="A21" s="1794"/>
      <c r="B21" s="1820" t="s">
        <v>1201</v>
      </c>
      <c r="C21" s="2409">
        <v>43</v>
      </c>
      <c r="D21" s="2409">
        <v>47</v>
      </c>
      <c r="E21" s="2409">
        <v>47</v>
      </c>
      <c r="F21" s="2409">
        <v>48</v>
      </c>
      <c r="G21" s="2409">
        <v>35</v>
      </c>
      <c r="H21" s="2409">
        <v>48</v>
      </c>
      <c r="I21" s="1808"/>
      <c r="J21" s="2409">
        <v>0</v>
      </c>
      <c r="K21" s="2409">
        <v>44</v>
      </c>
      <c r="L21" s="2409">
        <v>46</v>
      </c>
      <c r="M21" s="2409">
        <v>46</v>
      </c>
      <c r="N21" s="2407">
        <f t="shared" si="0"/>
        <v>40.4</v>
      </c>
    </row>
    <row r="22" spans="1:14" ht="22.5" customHeight="1">
      <c r="A22" s="1794"/>
      <c r="B22" s="1823" t="s">
        <v>1202</v>
      </c>
      <c r="C22" s="2410"/>
      <c r="D22" s="2410"/>
      <c r="E22" s="2410"/>
      <c r="F22" s="2410"/>
      <c r="G22" s="2410"/>
      <c r="H22" s="2410"/>
      <c r="I22" s="1814"/>
      <c r="J22" s="2410"/>
      <c r="K22" s="2410"/>
      <c r="L22" s="2410"/>
      <c r="M22" s="2410"/>
      <c r="N22" s="2408"/>
    </row>
    <row r="23" spans="1:14" ht="32.25" customHeight="1">
      <c r="A23" s="1794"/>
      <c r="B23" s="1820" t="s">
        <v>1364</v>
      </c>
      <c r="C23" s="1804">
        <v>0</v>
      </c>
      <c r="D23" s="1804">
        <v>0</v>
      </c>
      <c r="E23" s="1804">
        <v>0</v>
      </c>
      <c r="F23" s="1804">
        <v>0</v>
      </c>
      <c r="G23" s="1804">
        <v>0</v>
      </c>
      <c r="H23" s="1804">
        <v>0</v>
      </c>
      <c r="I23" s="1804"/>
      <c r="J23" s="1806">
        <v>0</v>
      </c>
      <c r="K23" s="1806">
        <v>0</v>
      </c>
      <c r="L23" s="1804">
        <v>20</v>
      </c>
      <c r="M23" s="1804">
        <v>20</v>
      </c>
      <c r="N23" s="1803">
        <f>SUM(C23:M23)/2</f>
        <v>20</v>
      </c>
    </row>
    <row r="24" spans="1:14" ht="20.25" customHeight="1">
      <c r="A24" s="1794"/>
      <c r="B24" s="1824" t="s">
        <v>1198</v>
      </c>
      <c r="C24" s="2412">
        <v>76</v>
      </c>
      <c r="D24" s="2412">
        <v>76</v>
      </c>
      <c r="E24" s="2412">
        <v>86</v>
      </c>
      <c r="F24" s="2412">
        <v>85</v>
      </c>
      <c r="G24" s="2412">
        <v>85</v>
      </c>
      <c r="H24" s="2412">
        <v>153</v>
      </c>
      <c r="I24" s="2306"/>
      <c r="J24" s="2412">
        <v>54</v>
      </c>
      <c r="K24" s="2412">
        <v>110</v>
      </c>
      <c r="L24" s="2412">
        <v>90</v>
      </c>
      <c r="M24" s="2412">
        <v>9</v>
      </c>
      <c r="N24" s="2407">
        <f>SUM(C24:M24)/10</f>
        <v>82.4</v>
      </c>
    </row>
    <row r="25" spans="1:14" ht="21" customHeight="1">
      <c r="A25" s="1794"/>
      <c r="B25" s="1837" t="s">
        <v>1199</v>
      </c>
      <c r="C25" s="2413"/>
      <c r="D25" s="2413"/>
      <c r="E25" s="2413"/>
      <c r="F25" s="2413"/>
      <c r="G25" s="2413"/>
      <c r="H25" s="2413"/>
      <c r="I25" s="1815"/>
      <c r="J25" s="2413"/>
      <c r="K25" s="2413"/>
      <c r="L25" s="2413"/>
      <c r="M25" s="2413"/>
      <c r="N25" s="2408"/>
    </row>
    <row r="26" spans="1:14" ht="23.25" customHeight="1">
      <c r="A26" s="1794"/>
      <c r="B26" s="1824" t="s">
        <v>1203</v>
      </c>
      <c r="C26" s="2409">
        <v>42</v>
      </c>
      <c r="D26" s="2409">
        <v>42</v>
      </c>
      <c r="E26" s="2409">
        <v>55</v>
      </c>
      <c r="F26" s="2409">
        <v>57</v>
      </c>
      <c r="G26" s="2409">
        <v>57</v>
      </c>
      <c r="H26" s="2409">
        <v>55</v>
      </c>
      <c r="I26" s="1807"/>
      <c r="J26" s="2409">
        <v>45</v>
      </c>
      <c r="K26" s="2409">
        <v>0</v>
      </c>
      <c r="L26" s="2409">
        <v>57</v>
      </c>
      <c r="M26" s="2409">
        <v>0</v>
      </c>
      <c r="N26" s="2407">
        <f>SUM(C26:M26)/10</f>
        <v>41</v>
      </c>
    </row>
    <row r="27" spans="1:14" ht="19.5" customHeight="1">
      <c r="A27" s="1794"/>
      <c r="B27" s="1838" t="s">
        <v>1204</v>
      </c>
      <c r="C27" s="2410"/>
      <c r="D27" s="2410"/>
      <c r="E27" s="2410"/>
      <c r="F27" s="2410"/>
      <c r="G27" s="2410"/>
      <c r="H27" s="2410"/>
      <c r="I27" s="1809"/>
      <c r="J27" s="2410"/>
      <c r="K27" s="2410"/>
      <c r="L27" s="2410"/>
      <c r="M27" s="2410"/>
      <c r="N27" s="2408"/>
    </row>
    <row r="28" spans="1:14" ht="27.75" customHeight="1">
      <c r="A28" s="1794"/>
      <c r="B28" s="1825" t="s">
        <v>1200</v>
      </c>
      <c r="C28" s="1804">
        <v>22</v>
      </c>
      <c r="D28" s="1804">
        <v>22</v>
      </c>
      <c r="E28" s="1804">
        <v>22</v>
      </c>
      <c r="F28" s="1804">
        <v>22</v>
      </c>
      <c r="G28" s="1804">
        <v>22</v>
      </c>
      <c r="H28" s="1804">
        <v>22</v>
      </c>
      <c r="I28" s="1804"/>
      <c r="J28" s="1804">
        <v>22</v>
      </c>
      <c r="K28" s="1804">
        <v>22</v>
      </c>
      <c r="L28" s="1804">
        <v>22</v>
      </c>
      <c r="M28" s="1804">
        <v>22</v>
      </c>
      <c r="N28" s="1803">
        <f>SUM(C28:M28)/10</f>
        <v>22</v>
      </c>
    </row>
    <row r="29" spans="1:14" ht="30" customHeight="1">
      <c r="A29" s="1794"/>
      <c r="B29" s="1839" t="s">
        <v>248</v>
      </c>
      <c r="C29" s="1803">
        <f>SUM(C6:C28)</f>
        <v>1825</v>
      </c>
      <c r="D29" s="1803">
        <f t="shared" ref="D29:N29" si="1">SUM(D6:D28)</f>
        <v>1780</v>
      </c>
      <c r="E29" s="1803">
        <f t="shared" si="1"/>
        <v>1731</v>
      </c>
      <c r="F29" s="1803">
        <f t="shared" si="1"/>
        <v>1702</v>
      </c>
      <c r="G29" s="1803">
        <f t="shared" si="1"/>
        <v>1468</v>
      </c>
      <c r="H29" s="1803">
        <f t="shared" si="1"/>
        <v>1790</v>
      </c>
      <c r="I29" s="1803">
        <f t="shared" si="1"/>
        <v>0</v>
      </c>
      <c r="J29" s="1803">
        <f t="shared" si="1"/>
        <v>650</v>
      </c>
      <c r="K29" s="1803">
        <f t="shared" si="1"/>
        <v>1590</v>
      </c>
      <c r="L29" s="1803">
        <f t="shared" si="1"/>
        <v>1709</v>
      </c>
      <c r="M29" s="1803">
        <f t="shared" si="1"/>
        <v>1549</v>
      </c>
      <c r="N29" s="2305">
        <f t="shared" si="1"/>
        <v>1595.4</v>
      </c>
    </row>
    <row r="31" spans="1:14" ht="25.5" customHeight="1">
      <c r="B31" s="1834" t="s">
        <v>1122</v>
      </c>
    </row>
  </sheetData>
  <mergeCells count="46">
    <mergeCell ref="N24:N25"/>
    <mergeCell ref="C24:C25"/>
    <mergeCell ref="D24:D25"/>
    <mergeCell ref="E24:E25"/>
    <mergeCell ref="F24:F25"/>
    <mergeCell ref="G24:G25"/>
    <mergeCell ref="H24:H25"/>
    <mergeCell ref="J24:J25"/>
    <mergeCell ref="K24:K25"/>
    <mergeCell ref="L24:L25"/>
    <mergeCell ref="M24:M25"/>
    <mergeCell ref="G21:G22"/>
    <mergeCell ref="H21:H22"/>
    <mergeCell ref="J21:J22"/>
    <mergeCell ref="K21:K22"/>
    <mergeCell ref="C3:N3"/>
    <mergeCell ref="C21:C22"/>
    <mergeCell ref="D21:D22"/>
    <mergeCell ref="E21:E22"/>
    <mergeCell ref="L21:L22"/>
    <mergeCell ref="M21:M22"/>
    <mergeCell ref="N21:N22"/>
    <mergeCell ref="N11:N12"/>
    <mergeCell ref="L26:L27"/>
    <mergeCell ref="M26:M27"/>
    <mergeCell ref="C26:C27"/>
    <mergeCell ref="D26:D27"/>
    <mergeCell ref="E26:E27"/>
    <mergeCell ref="F26:F27"/>
    <mergeCell ref="G26:G27"/>
    <mergeCell ref="N26:N27"/>
    <mergeCell ref="F21:F22"/>
    <mergeCell ref="C7:C8"/>
    <mergeCell ref="D7:D8"/>
    <mergeCell ref="E7:E8"/>
    <mergeCell ref="F7:F8"/>
    <mergeCell ref="G7:G8"/>
    <mergeCell ref="N7:N8"/>
    <mergeCell ref="H7:H8"/>
    <mergeCell ref="J7:J8"/>
    <mergeCell ref="K7:K8"/>
    <mergeCell ref="L7:L8"/>
    <mergeCell ref="M7:M8"/>
    <mergeCell ref="H26:H27"/>
    <mergeCell ref="J26:J27"/>
    <mergeCell ref="K26:K27"/>
  </mergeCells>
  <phoneticPr fontId="128" type="noConversion"/>
  <pageMargins left="0.19685039370078741" right="0.19685039370078741" top="6.0937499999999999E-2" bottom="0.19635416666666666" header="0.17" footer="0.23622047244094491"/>
  <pageSetup paperSize="9" scale="65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W60"/>
  <sheetViews>
    <sheetView showWhiteSpace="0" view="pageLayout" topLeftCell="B7" zoomScaleNormal="80" workbookViewId="0">
      <selection activeCell="N22" sqref="N22"/>
    </sheetView>
  </sheetViews>
  <sheetFormatPr baseColWidth="10" defaultColWidth="11.42578125" defaultRowHeight="12.75"/>
  <cols>
    <col min="1" max="1" width="1.7109375" style="437" hidden="1" customWidth="1"/>
    <col min="2" max="2" width="35" style="437" customWidth="1"/>
    <col min="3" max="3" width="10.28515625" style="437" customWidth="1"/>
    <col min="4" max="4" width="10.42578125" style="437" customWidth="1"/>
    <col min="5" max="5" width="9" style="437" customWidth="1"/>
    <col min="6" max="6" width="9.7109375" style="437" customWidth="1"/>
    <col min="7" max="7" width="9.42578125" style="437" customWidth="1"/>
    <col min="8" max="8" width="9" style="437" customWidth="1"/>
    <col min="9" max="9" width="9.85546875" style="437" customWidth="1"/>
    <col min="10" max="12" width="11" style="437" customWidth="1"/>
    <col min="13" max="13" width="9.42578125" style="437" customWidth="1"/>
    <col min="14" max="14" width="12.42578125" style="437" customWidth="1"/>
    <col min="15" max="17" width="10.28515625" style="437" customWidth="1"/>
    <col min="18" max="259" width="11.42578125" style="437"/>
    <col min="260" max="260" width="33.42578125" style="437" customWidth="1"/>
    <col min="261" max="261" width="10" style="437" customWidth="1"/>
    <col min="262" max="262" width="10.42578125" style="437" customWidth="1"/>
    <col min="263" max="263" width="9.7109375" style="437" customWidth="1"/>
    <col min="264" max="264" width="8.42578125" style="437" customWidth="1"/>
    <col min="265" max="265" width="9.7109375" style="437" customWidth="1"/>
    <col min="266" max="266" width="10.28515625" style="437" customWidth="1"/>
    <col min="267" max="267" width="10.42578125" style="437" customWidth="1"/>
    <col min="268" max="268" width="10.140625" style="437" customWidth="1"/>
    <col min="269" max="269" width="10.7109375" style="437" customWidth="1"/>
    <col min="270" max="515" width="11.42578125" style="437"/>
    <col min="516" max="516" width="33.42578125" style="437" customWidth="1"/>
    <col min="517" max="517" width="10" style="437" customWidth="1"/>
    <col min="518" max="518" width="10.42578125" style="437" customWidth="1"/>
    <col min="519" max="519" width="9.7109375" style="437" customWidth="1"/>
    <col min="520" max="520" width="8.42578125" style="437" customWidth="1"/>
    <col min="521" max="521" width="9.7109375" style="437" customWidth="1"/>
    <col min="522" max="522" width="10.28515625" style="437" customWidth="1"/>
    <col min="523" max="523" width="10.42578125" style="437" customWidth="1"/>
    <col min="524" max="524" width="10.140625" style="437" customWidth="1"/>
    <col min="525" max="525" width="10.7109375" style="437" customWidth="1"/>
    <col min="526" max="771" width="11.42578125" style="437"/>
    <col min="772" max="772" width="33.42578125" style="437" customWidth="1"/>
    <col min="773" max="773" width="10" style="437" customWidth="1"/>
    <col min="774" max="774" width="10.42578125" style="437" customWidth="1"/>
    <col min="775" max="775" width="9.7109375" style="437" customWidth="1"/>
    <col min="776" max="776" width="8.42578125" style="437" customWidth="1"/>
    <col min="777" max="777" width="9.7109375" style="437" customWidth="1"/>
    <col min="778" max="778" width="10.28515625" style="437" customWidth="1"/>
    <col min="779" max="779" width="10.42578125" style="437" customWidth="1"/>
    <col min="780" max="780" width="10.140625" style="437" customWidth="1"/>
    <col min="781" max="781" width="10.7109375" style="437" customWidth="1"/>
    <col min="782" max="1027" width="11.42578125" style="437"/>
    <col min="1028" max="1028" width="33.42578125" style="437" customWidth="1"/>
    <col min="1029" max="1029" width="10" style="437" customWidth="1"/>
    <col min="1030" max="1030" width="10.42578125" style="437" customWidth="1"/>
    <col min="1031" max="1031" width="9.7109375" style="437" customWidth="1"/>
    <col min="1032" max="1032" width="8.42578125" style="437" customWidth="1"/>
    <col min="1033" max="1033" width="9.7109375" style="437" customWidth="1"/>
    <col min="1034" max="1034" width="10.28515625" style="437" customWidth="1"/>
    <col min="1035" max="1035" width="10.42578125" style="437" customWidth="1"/>
    <col min="1036" max="1036" width="10.140625" style="437" customWidth="1"/>
    <col min="1037" max="1037" width="10.7109375" style="437" customWidth="1"/>
    <col min="1038" max="1283" width="11.42578125" style="437"/>
    <col min="1284" max="1284" width="33.42578125" style="437" customWidth="1"/>
    <col min="1285" max="1285" width="10" style="437" customWidth="1"/>
    <col min="1286" max="1286" width="10.42578125" style="437" customWidth="1"/>
    <col min="1287" max="1287" width="9.7109375" style="437" customWidth="1"/>
    <col min="1288" max="1288" width="8.42578125" style="437" customWidth="1"/>
    <col min="1289" max="1289" width="9.7109375" style="437" customWidth="1"/>
    <col min="1290" max="1290" width="10.28515625" style="437" customWidth="1"/>
    <col min="1291" max="1291" width="10.42578125" style="437" customWidth="1"/>
    <col min="1292" max="1292" width="10.140625" style="437" customWidth="1"/>
    <col min="1293" max="1293" width="10.7109375" style="437" customWidth="1"/>
    <col min="1294" max="1539" width="11.42578125" style="437"/>
    <col min="1540" max="1540" width="33.42578125" style="437" customWidth="1"/>
    <col min="1541" max="1541" width="10" style="437" customWidth="1"/>
    <col min="1542" max="1542" width="10.42578125" style="437" customWidth="1"/>
    <col min="1543" max="1543" width="9.7109375" style="437" customWidth="1"/>
    <col min="1544" max="1544" width="8.42578125" style="437" customWidth="1"/>
    <col min="1545" max="1545" width="9.7109375" style="437" customWidth="1"/>
    <col min="1546" max="1546" width="10.28515625" style="437" customWidth="1"/>
    <col min="1547" max="1547" width="10.42578125" style="437" customWidth="1"/>
    <col min="1548" max="1548" width="10.140625" style="437" customWidth="1"/>
    <col min="1549" max="1549" width="10.7109375" style="437" customWidth="1"/>
    <col min="1550" max="1795" width="11.42578125" style="437"/>
    <col min="1796" max="1796" width="33.42578125" style="437" customWidth="1"/>
    <col min="1797" max="1797" width="10" style="437" customWidth="1"/>
    <col min="1798" max="1798" width="10.42578125" style="437" customWidth="1"/>
    <col min="1799" max="1799" width="9.7109375" style="437" customWidth="1"/>
    <col min="1800" max="1800" width="8.42578125" style="437" customWidth="1"/>
    <col min="1801" max="1801" width="9.7109375" style="437" customWidth="1"/>
    <col min="1802" max="1802" width="10.28515625" style="437" customWidth="1"/>
    <col min="1803" max="1803" width="10.42578125" style="437" customWidth="1"/>
    <col min="1804" max="1804" width="10.140625" style="437" customWidth="1"/>
    <col min="1805" max="1805" width="10.7109375" style="437" customWidth="1"/>
    <col min="1806" max="2051" width="11.42578125" style="437"/>
    <col min="2052" max="2052" width="33.42578125" style="437" customWidth="1"/>
    <col min="2053" max="2053" width="10" style="437" customWidth="1"/>
    <col min="2054" max="2054" width="10.42578125" style="437" customWidth="1"/>
    <col min="2055" max="2055" width="9.7109375" style="437" customWidth="1"/>
    <col min="2056" max="2056" width="8.42578125" style="437" customWidth="1"/>
    <col min="2057" max="2057" width="9.7109375" style="437" customWidth="1"/>
    <col min="2058" max="2058" width="10.28515625" style="437" customWidth="1"/>
    <col min="2059" max="2059" width="10.42578125" style="437" customWidth="1"/>
    <col min="2060" max="2060" width="10.140625" style="437" customWidth="1"/>
    <col min="2061" max="2061" width="10.7109375" style="437" customWidth="1"/>
    <col min="2062" max="2307" width="11.42578125" style="437"/>
    <col min="2308" max="2308" width="33.42578125" style="437" customWidth="1"/>
    <col min="2309" max="2309" width="10" style="437" customWidth="1"/>
    <col min="2310" max="2310" width="10.42578125" style="437" customWidth="1"/>
    <col min="2311" max="2311" width="9.7109375" style="437" customWidth="1"/>
    <col min="2312" max="2312" width="8.42578125" style="437" customWidth="1"/>
    <col min="2313" max="2313" width="9.7109375" style="437" customWidth="1"/>
    <col min="2314" max="2314" width="10.28515625" style="437" customWidth="1"/>
    <col min="2315" max="2315" width="10.42578125" style="437" customWidth="1"/>
    <col min="2316" max="2316" width="10.140625" style="437" customWidth="1"/>
    <col min="2317" max="2317" width="10.7109375" style="437" customWidth="1"/>
    <col min="2318" max="2563" width="11.42578125" style="437"/>
    <col min="2564" max="2564" width="33.42578125" style="437" customWidth="1"/>
    <col min="2565" max="2565" width="10" style="437" customWidth="1"/>
    <col min="2566" max="2566" width="10.42578125" style="437" customWidth="1"/>
    <col min="2567" max="2567" width="9.7109375" style="437" customWidth="1"/>
    <col min="2568" max="2568" width="8.42578125" style="437" customWidth="1"/>
    <col min="2569" max="2569" width="9.7109375" style="437" customWidth="1"/>
    <col min="2570" max="2570" width="10.28515625" style="437" customWidth="1"/>
    <col min="2571" max="2571" width="10.42578125" style="437" customWidth="1"/>
    <col min="2572" max="2572" width="10.140625" style="437" customWidth="1"/>
    <col min="2573" max="2573" width="10.7109375" style="437" customWidth="1"/>
    <col min="2574" max="2819" width="11.42578125" style="437"/>
    <col min="2820" max="2820" width="33.42578125" style="437" customWidth="1"/>
    <col min="2821" max="2821" width="10" style="437" customWidth="1"/>
    <col min="2822" max="2822" width="10.42578125" style="437" customWidth="1"/>
    <col min="2823" max="2823" width="9.7109375" style="437" customWidth="1"/>
    <col min="2824" max="2824" width="8.42578125" style="437" customWidth="1"/>
    <col min="2825" max="2825" width="9.7109375" style="437" customWidth="1"/>
    <col min="2826" max="2826" width="10.28515625" style="437" customWidth="1"/>
    <col min="2827" max="2827" width="10.42578125" style="437" customWidth="1"/>
    <col min="2828" max="2828" width="10.140625" style="437" customWidth="1"/>
    <col min="2829" max="2829" width="10.7109375" style="437" customWidth="1"/>
    <col min="2830" max="3075" width="11.42578125" style="437"/>
    <col min="3076" max="3076" width="33.42578125" style="437" customWidth="1"/>
    <col min="3077" max="3077" width="10" style="437" customWidth="1"/>
    <col min="3078" max="3078" width="10.42578125" style="437" customWidth="1"/>
    <col min="3079" max="3079" width="9.7109375" style="437" customWidth="1"/>
    <col min="3080" max="3080" width="8.42578125" style="437" customWidth="1"/>
    <col min="3081" max="3081" width="9.7109375" style="437" customWidth="1"/>
    <col min="3082" max="3082" width="10.28515625" style="437" customWidth="1"/>
    <col min="3083" max="3083" width="10.42578125" style="437" customWidth="1"/>
    <col min="3084" max="3084" width="10.140625" style="437" customWidth="1"/>
    <col min="3085" max="3085" width="10.7109375" style="437" customWidth="1"/>
    <col min="3086" max="3331" width="11.42578125" style="437"/>
    <col min="3332" max="3332" width="33.42578125" style="437" customWidth="1"/>
    <col min="3333" max="3333" width="10" style="437" customWidth="1"/>
    <col min="3334" max="3334" width="10.42578125" style="437" customWidth="1"/>
    <col min="3335" max="3335" width="9.7109375" style="437" customWidth="1"/>
    <col min="3336" max="3336" width="8.42578125" style="437" customWidth="1"/>
    <col min="3337" max="3337" width="9.7109375" style="437" customWidth="1"/>
    <col min="3338" max="3338" width="10.28515625" style="437" customWidth="1"/>
    <col min="3339" max="3339" width="10.42578125" style="437" customWidth="1"/>
    <col min="3340" max="3340" width="10.140625" style="437" customWidth="1"/>
    <col min="3341" max="3341" width="10.7109375" style="437" customWidth="1"/>
    <col min="3342" max="3587" width="11.42578125" style="437"/>
    <col min="3588" max="3588" width="33.42578125" style="437" customWidth="1"/>
    <col min="3589" max="3589" width="10" style="437" customWidth="1"/>
    <col min="3590" max="3590" width="10.42578125" style="437" customWidth="1"/>
    <col min="3591" max="3591" width="9.7109375" style="437" customWidth="1"/>
    <col min="3592" max="3592" width="8.42578125" style="437" customWidth="1"/>
    <col min="3593" max="3593" width="9.7109375" style="437" customWidth="1"/>
    <col min="3594" max="3594" width="10.28515625" style="437" customWidth="1"/>
    <col min="3595" max="3595" width="10.42578125" style="437" customWidth="1"/>
    <col min="3596" max="3596" width="10.140625" style="437" customWidth="1"/>
    <col min="3597" max="3597" width="10.7109375" style="437" customWidth="1"/>
    <col min="3598" max="3843" width="11.42578125" style="437"/>
    <col min="3844" max="3844" width="33.42578125" style="437" customWidth="1"/>
    <col min="3845" max="3845" width="10" style="437" customWidth="1"/>
    <col min="3846" max="3846" width="10.42578125" style="437" customWidth="1"/>
    <col min="3847" max="3847" width="9.7109375" style="437" customWidth="1"/>
    <col min="3848" max="3848" width="8.42578125" style="437" customWidth="1"/>
    <col min="3849" max="3849" width="9.7109375" style="437" customWidth="1"/>
    <col min="3850" max="3850" width="10.28515625" style="437" customWidth="1"/>
    <col min="3851" max="3851" width="10.42578125" style="437" customWidth="1"/>
    <col min="3852" max="3852" width="10.140625" style="437" customWidth="1"/>
    <col min="3853" max="3853" width="10.7109375" style="437" customWidth="1"/>
    <col min="3854" max="4099" width="11.42578125" style="437"/>
    <col min="4100" max="4100" width="33.42578125" style="437" customWidth="1"/>
    <col min="4101" max="4101" width="10" style="437" customWidth="1"/>
    <col min="4102" max="4102" width="10.42578125" style="437" customWidth="1"/>
    <col min="4103" max="4103" width="9.7109375" style="437" customWidth="1"/>
    <col min="4104" max="4104" width="8.42578125" style="437" customWidth="1"/>
    <col min="4105" max="4105" width="9.7109375" style="437" customWidth="1"/>
    <col min="4106" max="4106" width="10.28515625" style="437" customWidth="1"/>
    <col min="4107" max="4107" width="10.42578125" style="437" customWidth="1"/>
    <col min="4108" max="4108" width="10.140625" style="437" customWidth="1"/>
    <col min="4109" max="4109" width="10.7109375" style="437" customWidth="1"/>
    <col min="4110" max="4355" width="11.42578125" style="437"/>
    <col min="4356" max="4356" width="33.42578125" style="437" customWidth="1"/>
    <col min="4357" max="4357" width="10" style="437" customWidth="1"/>
    <col min="4358" max="4358" width="10.42578125" style="437" customWidth="1"/>
    <col min="4359" max="4359" width="9.7109375" style="437" customWidth="1"/>
    <col min="4360" max="4360" width="8.42578125" style="437" customWidth="1"/>
    <col min="4361" max="4361" width="9.7109375" style="437" customWidth="1"/>
    <col min="4362" max="4362" width="10.28515625" style="437" customWidth="1"/>
    <col min="4363" max="4363" width="10.42578125" style="437" customWidth="1"/>
    <col min="4364" max="4364" width="10.140625" style="437" customWidth="1"/>
    <col min="4365" max="4365" width="10.7109375" style="437" customWidth="1"/>
    <col min="4366" max="4611" width="11.42578125" style="437"/>
    <col min="4612" max="4612" width="33.42578125" style="437" customWidth="1"/>
    <col min="4613" max="4613" width="10" style="437" customWidth="1"/>
    <col min="4614" max="4614" width="10.42578125" style="437" customWidth="1"/>
    <col min="4615" max="4615" width="9.7109375" style="437" customWidth="1"/>
    <col min="4616" max="4616" width="8.42578125" style="437" customWidth="1"/>
    <col min="4617" max="4617" width="9.7109375" style="437" customWidth="1"/>
    <col min="4618" max="4618" width="10.28515625" style="437" customWidth="1"/>
    <col min="4619" max="4619" width="10.42578125" style="437" customWidth="1"/>
    <col min="4620" max="4620" width="10.140625" style="437" customWidth="1"/>
    <col min="4621" max="4621" width="10.7109375" style="437" customWidth="1"/>
    <col min="4622" max="4867" width="11.42578125" style="437"/>
    <col min="4868" max="4868" width="33.42578125" style="437" customWidth="1"/>
    <col min="4869" max="4869" width="10" style="437" customWidth="1"/>
    <col min="4870" max="4870" width="10.42578125" style="437" customWidth="1"/>
    <col min="4871" max="4871" width="9.7109375" style="437" customWidth="1"/>
    <col min="4872" max="4872" width="8.42578125" style="437" customWidth="1"/>
    <col min="4873" max="4873" width="9.7109375" style="437" customWidth="1"/>
    <col min="4874" max="4874" width="10.28515625" style="437" customWidth="1"/>
    <col min="4875" max="4875" width="10.42578125" style="437" customWidth="1"/>
    <col min="4876" max="4876" width="10.140625" style="437" customWidth="1"/>
    <col min="4877" max="4877" width="10.7109375" style="437" customWidth="1"/>
    <col min="4878" max="5123" width="11.42578125" style="437"/>
    <col min="5124" max="5124" width="33.42578125" style="437" customWidth="1"/>
    <col min="5125" max="5125" width="10" style="437" customWidth="1"/>
    <col min="5126" max="5126" width="10.42578125" style="437" customWidth="1"/>
    <col min="5127" max="5127" width="9.7109375" style="437" customWidth="1"/>
    <col min="5128" max="5128" width="8.42578125" style="437" customWidth="1"/>
    <col min="5129" max="5129" width="9.7109375" style="437" customWidth="1"/>
    <col min="5130" max="5130" width="10.28515625" style="437" customWidth="1"/>
    <col min="5131" max="5131" width="10.42578125" style="437" customWidth="1"/>
    <col min="5132" max="5132" width="10.140625" style="437" customWidth="1"/>
    <col min="5133" max="5133" width="10.7109375" style="437" customWidth="1"/>
    <col min="5134" max="5379" width="11.42578125" style="437"/>
    <col min="5380" max="5380" width="33.42578125" style="437" customWidth="1"/>
    <col min="5381" max="5381" width="10" style="437" customWidth="1"/>
    <col min="5382" max="5382" width="10.42578125" style="437" customWidth="1"/>
    <col min="5383" max="5383" width="9.7109375" style="437" customWidth="1"/>
    <col min="5384" max="5384" width="8.42578125" style="437" customWidth="1"/>
    <col min="5385" max="5385" width="9.7109375" style="437" customWidth="1"/>
    <col min="5386" max="5386" width="10.28515625" style="437" customWidth="1"/>
    <col min="5387" max="5387" width="10.42578125" style="437" customWidth="1"/>
    <col min="5388" max="5388" width="10.140625" style="437" customWidth="1"/>
    <col min="5389" max="5389" width="10.7109375" style="437" customWidth="1"/>
    <col min="5390" max="5635" width="11.42578125" style="437"/>
    <col min="5636" max="5636" width="33.42578125" style="437" customWidth="1"/>
    <col min="5637" max="5637" width="10" style="437" customWidth="1"/>
    <col min="5638" max="5638" width="10.42578125" style="437" customWidth="1"/>
    <col min="5639" max="5639" width="9.7109375" style="437" customWidth="1"/>
    <col min="5640" max="5640" width="8.42578125" style="437" customWidth="1"/>
    <col min="5641" max="5641" width="9.7109375" style="437" customWidth="1"/>
    <col min="5642" max="5642" width="10.28515625" style="437" customWidth="1"/>
    <col min="5643" max="5643" width="10.42578125" style="437" customWidth="1"/>
    <col min="5644" max="5644" width="10.140625" style="437" customWidth="1"/>
    <col min="5645" max="5645" width="10.7109375" style="437" customWidth="1"/>
    <col min="5646" max="5891" width="11.42578125" style="437"/>
    <col min="5892" max="5892" width="33.42578125" style="437" customWidth="1"/>
    <col min="5893" max="5893" width="10" style="437" customWidth="1"/>
    <col min="5894" max="5894" width="10.42578125" style="437" customWidth="1"/>
    <col min="5895" max="5895" width="9.7109375" style="437" customWidth="1"/>
    <col min="5896" max="5896" width="8.42578125" style="437" customWidth="1"/>
    <col min="5897" max="5897" width="9.7109375" style="437" customWidth="1"/>
    <col min="5898" max="5898" width="10.28515625" style="437" customWidth="1"/>
    <col min="5899" max="5899" width="10.42578125" style="437" customWidth="1"/>
    <col min="5900" max="5900" width="10.140625" style="437" customWidth="1"/>
    <col min="5901" max="5901" width="10.7109375" style="437" customWidth="1"/>
    <col min="5902" max="6147" width="11.42578125" style="437"/>
    <col min="6148" max="6148" width="33.42578125" style="437" customWidth="1"/>
    <col min="6149" max="6149" width="10" style="437" customWidth="1"/>
    <col min="6150" max="6150" width="10.42578125" style="437" customWidth="1"/>
    <col min="6151" max="6151" width="9.7109375" style="437" customWidth="1"/>
    <col min="6152" max="6152" width="8.42578125" style="437" customWidth="1"/>
    <col min="6153" max="6153" width="9.7109375" style="437" customWidth="1"/>
    <col min="6154" max="6154" width="10.28515625" style="437" customWidth="1"/>
    <col min="6155" max="6155" width="10.42578125" style="437" customWidth="1"/>
    <col min="6156" max="6156" width="10.140625" style="437" customWidth="1"/>
    <col min="6157" max="6157" width="10.7109375" style="437" customWidth="1"/>
    <col min="6158" max="6403" width="11.42578125" style="437"/>
    <col min="6404" max="6404" width="33.42578125" style="437" customWidth="1"/>
    <col min="6405" max="6405" width="10" style="437" customWidth="1"/>
    <col min="6406" max="6406" width="10.42578125" style="437" customWidth="1"/>
    <col min="6407" max="6407" width="9.7109375" style="437" customWidth="1"/>
    <col min="6408" max="6408" width="8.42578125" style="437" customWidth="1"/>
    <col min="6409" max="6409" width="9.7109375" style="437" customWidth="1"/>
    <col min="6410" max="6410" width="10.28515625" style="437" customWidth="1"/>
    <col min="6411" max="6411" width="10.42578125" style="437" customWidth="1"/>
    <col min="6412" max="6412" width="10.140625" style="437" customWidth="1"/>
    <col min="6413" max="6413" width="10.7109375" style="437" customWidth="1"/>
    <col min="6414" max="6659" width="11.42578125" style="437"/>
    <col min="6660" max="6660" width="33.42578125" style="437" customWidth="1"/>
    <col min="6661" max="6661" width="10" style="437" customWidth="1"/>
    <col min="6662" max="6662" width="10.42578125" style="437" customWidth="1"/>
    <col min="6663" max="6663" width="9.7109375" style="437" customWidth="1"/>
    <col min="6664" max="6664" width="8.42578125" style="437" customWidth="1"/>
    <col min="6665" max="6665" width="9.7109375" style="437" customWidth="1"/>
    <col min="6666" max="6666" width="10.28515625" style="437" customWidth="1"/>
    <col min="6667" max="6667" width="10.42578125" style="437" customWidth="1"/>
    <col min="6668" max="6668" width="10.140625" style="437" customWidth="1"/>
    <col min="6669" max="6669" width="10.7109375" style="437" customWidth="1"/>
    <col min="6670" max="6915" width="11.42578125" style="437"/>
    <col min="6916" max="6916" width="33.42578125" style="437" customWidth="1"/>
    <col min="6917" max="6917" width="10" style="437" customWidth="1"/>
    <col min="6918" max="6918" width="10.42578125" style="437" customWidth="1"/>
    <col min="6919" max="6919" width="9.7109375" style="437" customWidth="1"/>
    <col min="6920" max="6920" width="8.42578125" style="437" customWidth="1"/>
    <col min="6921" max="6921" width="9.7109375" style="437" customWidth="1"/>
    <col min="6922" max="6922" width="10.28515625" style="437" customWidth="1"/>
    <col min="6923" max="6923" width="10.42578125" style="437" customWidth="1"/>
    <col min="6924" max="6924" width="10.140625" style="437" customWidth="1"/>
    <col min="6925" max="6925" width="10.7109375" style="437" customWidth="1"/>
    <col min="6926" max="7171" width="11.42578125" style="437"/>
    <col min="7172" max="7172" width="33.42578125" style="437" customWidth="1"/>
    <col min="7173" max="7173" width="10" style="437" customWidth="1"/>
    <col min="7174" max="7174" width="10.42578125" style="437" customWidth="1"/>
    <col min="7175" max="7175" width="9.7109375" style="437" customWidth="1"/>
    <col min="7176" max="7176" width="8.42578125" style="437" customWidth="1"/>
    <col min="7177" max="7177" width="9.7109375" style="437" customWidth="1"/>
    <col min="7178" max="7178" width="10.28515625" style="437" customWidth="1"/>
    <col min="7179" max="7179" width="10.42578125" style="437" customWidth="1"/>
    <col min="7180" max="7180" width="10.140625" style="437" customWidth="1"/>
    <col min="7181" max="7181" width="10.7109375" style="437" customWidth="1"/>
    <col min="7182" max="7427" width="11.42578125" style="437"/>
    <col min="7428" max="7428" width="33.42578125" style="437" customWidth="1"/>
    <col min="7429" max="7429" width="10" style="437" customWidth="1"/>
    <col min="7430" max="7430" width="10.42578125" style="437" customWidth="1"/>
    <col min="7431" max="7431" width="9.7109375" style="437" customWidth="1"/>
    <col min="7432" max="7432" width="8.42578125" style="437" customWidth="1"/>
    <col min="7433" max="7433" width="9.7109375" style="437" customWidth="1"/>
    <col min="7434" max="7434" width="10.28515625" style="437" customWidth="1"/>
    <col min="7435" max="7435" width="10.42578125" style="437" customWidth="1"/>
    <col min="7436" max="7436" width="10.140625" style="437" customWidth="1"/>
    <col min="7437" max="7437" width="10.7109375" style="437" customWidth="1"/>
    <col min="7438" max="7683" width="11.42578125" style="437"/>
    <col min="7684" max="7684" width="33.42578125" style="437" customWidth="1"/>
    <col min="7685" max="7685" width="10" style="437" customWidth="1"/>
    <col min="7686" max="7686" width="10.42578125" style="437" customWidth="1"/>
    <col min="7687" max="7687" width="9.7109375" style="437" customWidth="1"/>
    <col min="7688" max="7688" width="8.42578125" style="437" customWidth="1"/>
    <col min="7689" max="7689" width="9.7109375" style="437" customWidth="1"/>
    <col min="7690" max="7690" width="10.28515625" style="437" customWidth="1"/>
    <col min="7691" max="7691" width="10.42578125" style="437" customWidth="1"/>
    <col min="7692" max="7692" width="10.140625" style="437" customWidth="1"/>
    <col min="7693" max="7693" width="10.7109375" style="437" customWidth="1"/>
    <col min="7694" max="7939" width="11.42578125" style="437"/>
    <col min="7940" max="7940" width="33.42578125" style="437" customWidth="1"/>
    <col min="7941" max="7941" width="10" style="437" customWidth="1"/>
    <col min="7942" max="7942" width="10.42578125" style="437" customWidth="1"/>
    <col min="7943" max="7943" width="9.7109375" style="437" customWidth="1"/>
    <col min="7944" max="7944" width="8.42578125" style="437" customWidth="1"/>
    <col min="7945" max="7945" width="9.7109375" style="437" customWidth="1"/>
    <col min="7946" max="7946" width="10.28515625" style="437" customWidth="1"/>
    <col min="7947" max="7947" width="10.42578125" style="437" customWidth="1"/>
    <col min="7948" max="7948" width="10.140625" style="437" customWidth="1"/>
    <col min="7949" max="7949" width="10.7109375" style="437" customWidth="1"/>
    <col min="7950" max="8195" width="11.42578125" style="437"/>
    <col min="8196" max="8196" width="33.42578125" style="437" customWidth="1"/>
    <col min="8197" max="8197" width="10" style="437" customWidth="1"/>
    <col min="8198" max="8198" width="10.42578125" style="437" customWidth="1"/>
    <col min="8199" max="8199" width="9.7109375" style="437" customWidth="1"/>
    <col min="8200" max="8200" width="8.42578125" style="437" customWidth="1"/>
    <col min="8201" max="8201" width="9.7109375" style="437" customWidth="1"/>
    <col min="8202" max="8202" width="10.28515625" style="437" customWidth="1"/>
    <col min="8203" max="8203" width="10.42578125" style="437" customWidth="1"/>
    <col min="8204" max="8204" width="10.140625" style="437" customWidth="1"/>
    <col min="8205" max="8205" width="10.7109375" style="437" customWidth="1"/>
    <col min="8206" max="8451" width="11.42578125" style="437"/>
    <col min="8452" max="8452" width="33.42578125" style="437" customWidth="1"/>
    <col min="8453" max="8453" width="10" style="437" customWidth="1"/>
    <col min="8454" max="8454" width="10.42578125" style="437" customWidth="1"/>
    <col min="8455" max="8455" width="9.7109375" style="437" customWidth="1"/>
    <col min="8456" max="8456" width="8.42578125" style="437" customWidth="1"/>
    <col min="8457" max="8457" width="9.7109375" style="437" customWidth="1"/>
    <col min="8458" max="8458" width="10.28515625" style="437" customWidth="1"/>
    <col min="8459" max="8459" width="10.42578125" style="437" customWidth="1"/>
    <col min="8460" max="8460" width="10.140625" style="437" customWidth="1"/>
    <col min="8461" max="8461" width="10.7109375" style="437" customWidth="1"/>
    <col min="8462" max="8707" width="11.42578125" style="437"/>
    <col min="8708" max="8708" width="33.42578125" style="437" customWidth="1"/>
    <col min="8709" max="8709" width="10" style="437" customWidth="1"/>
    <col min="8710" max="8710" width="10.42578125" style="437" customWidth="1"/>
    <col min="8711" max="8711" width="9.7109375" style="437" customWidth="1"/>
    <col min="8712" max="8712" width="8.42578125" style="437" customWidth="1"/>
    <col min="8713" max="8713" width="9.7109375" style="437" customWidth="1"/>
    <col min="8714" max="8714" width="10.28515625" style="437" customWidth="1"/>
    <col min="8715" max="8715" width="10.42578125" style="437" customWidth="1"/>
    <col min="8716" max="8716" width="10.140625" style="437" customWidth="1"/>
    <col min="8717" max="8717" width="10.7109375" style="437" customWidth="1"/>
    <col min="8718" max="8963" width="11.42578125" style="437"/>
    <col min="8964" max="8964" width="33.42578125" style="437" customWidth="1"/>
    <col min="8965" max="8965" width="10" style="437" customWidth="1"/>
    <col min="8966" max="8966" width="10.42578125" style="437" customWidth="1"/>
    <col min="8967" max="8967" width="9.7109375" style="437" customWidth="1"/>
    <col min="8968" max="8968" width="8.42578125" style="437" customWidth="1"/>
    <col min="8969" max="8969" width="9.7109375" style="437" customWidth="1"/>
    <col min="8970" max="8970" width="10.28515625" style="437" customWidth="1"/>
    <col min="8971" max="8971" width="10.42578125" style="437" customWidth="1"/>
    <col min="8972" max="8972" width="10.140625" style="437" customWidth="1"/>
    <col min="8973" max="8973" width="10.7109375" style="437" customWidth="1"/>
    <col min="8974" max="9219" width="11.42578125" style="437"/>
    <col min="9220" max="9220" width="33.42578125" style="437" customWidth="1"/>
    <col min="9221" max="9221" width="10" style="437" customWidth="1"/>
    <col min="9222" max="9222" width="10.42578125" style="437" customWidth="1"/>
    <col min="9223" max="9223" width="9.7109375" style="437" customWidth="1"/>
    <col min="9224" max="9224" width="8.42578125" style="437" customWidth="1"/>
    <col min="9225" max="9225" width="9.7109375" style="437" customWidth="1"/>
    <col min="9226" max="9226" width="10.28515625" style="437" customWidth="1"/>
    <col min="9227" max="9227" width="10.42578125" style="437" customWidth="1"/>
    <col min="9228" max="9228" width="10.140625" style="437" customWidth="1"/>
    <col min="9229" max="9229" width="10.7109375" style="437" customWidth="1"/>
    <col min="9230" max="9475" width="11.42578125" style="437"/>
    <col min="9476" max="9476" width="33.42578125" style="437" customWidth="1"/>
    <col min="9477" max="9477" width="10" style="437" customWidth="1"/>
    <col min="9478" max="9478" width="10.42578125" style="437" customWidth="1"/>
    <col min="9479" max="9479" width="9.7109375" style="437" customWidth="1"/>
    <col min="9480" max="9480" width="8.42578125" style="437" customWidth="1"/>
    <col min="9481" max="9481" width="9.7109375" style="437" customWidth="1"/>
    <col min="9482" max="9482" width="10.28515625" style="437" customWidth="1"/>
    <col min="9483" max="9483" width="10.42578125" style="437" customWidth="1"/>
    <col min="9484" max="9484" width="10.140625" style="437" customWidth="1"/>
    <col min="9485" max="9485" width="10.7109375" style="437" customWidth="1"/>
    <col min="9486" max="9731" width="11.42578125" style="437"/>
    <col min="9732" max="9732" width="33.42578125" style="437" customWidth="1"/>
    <col min="9733" max="9733" width="10" style="437" customWidth="1"/>
    <col min="9734" max="9734" width="10.42578125" style="437" customWidth="1"/>
    <col min="9735" max="9735" width="9.7109375" style="437" customWidth="1"/>
    <col min="9736" max="9736" width="8.42578125" style="437" customWidth="1"/>
    <col min="9737" max="9737" width="9.7109375" style="437" customWidth="1"/>
    <col min="9738" max="9738" width="10.28515625" style="437" customWidth="1"/>
    <col min="9739" max="9739" width="10.42578125" style="437" customWidth="1"/>
    <col min="9740" max="9740" width="10.140625" style="437" customWidth="1"/>
    <col min="9741" max="9741" width="10.7109375" style="437" customWidth="1"/>
    <col min="9742" max="9987" width="11.42578125" style="437"/>
    <col min="9988" max="9988" width="33.42578125" style="437" customWidth="1"/>
    <col min="9989" max="9989" width="10" style="437" customWidth="1"/>
    <col min="9990" max="9990" width="10.42578125" style="437" customWidth="1"/>
    <col min="9991" max="9991" width="9.7109375" style="437" customWidth="1"/>
    <col min="9992" max="9992" width="8.42578125" style="437" customWidth="1"/>
    <col min="9993" max="9993" width="9.7109375" style="437" customWidth="1"/>
    <col min="9994" max="9994" width="10.28515625" style="437" customWidth="1"/>
    <col min="9995" max="9995" width="10.42578125" style="437" customWidth="1"/>
    <col min="9996" max="9996" width="10.140625" style="437" customWidth="1"/>
    <col min="9997" max="9997" width="10.7109375" style="437" customWidth="1"/>
    <col min="9998" max="10243" width="11.42578125" style="437"/>
    <col min="10244" max="10244" width="33.42578125" style="437" customWidth="1"/>
    <col min="10245" max="10245" width="10" style="437" customWidth="1"/>
    <col min="10246" max="10246" width="10.42578125" style="437" customWidth="1"/>
    <col min="10247" max="10247" width="9.7109375" style="437" customWidth="1"/>
    <col min="10248" max="10248" width="8.42578125" style="437" customWidth="1"/>
    <col min="10249" max="10249" width="9.7109375" style="437" customWidth="1"/>
    <col min="10250" max="10250" width="10.28515625" style="437" customWidth="1"/>
    <col min="10251" max="10251" width="10.42578125" style="437" customWidth="1"/>
    <col min="10252" max="10252" width="10.140625" style="437" customWidth="1"/>
    <col min="10253" max="10253" width="10.7109375" style="437" customWidth="1"/>
    <col min="10254" max="10499" width="11.42578125" style="437"/>
    <col min="10500" max="10500" width="33.42578125" style="437" customWidth="1"/>
    <col min="10501" max="10501" width="10" style="437" customWidth="1"/>
    <col min="10502" max="10502" width="10.42578125" style="437" customWidth="1"/>
    <col min="10503" max="10503" width="9.7109375" style="437" customWidth="1"/>
    <col min="10504" max="10504" width="8.42578125" style="437" customWidth="1"/>
    <col min="10505" max="10505" width="9.7109375" style="437" customWidth="1"/>
    <col min="10506" max="10506" width="10.28515625" style="437" customWidth="1"/>
    <col min="10507" max="10507" width="10.42578125" style="437" customWidth="1"/>
    <col min="10508" max="10508" width="10.140625" style="437" customWidth="1"/>
    <col min="10509" max="10509" width="10.7109375" style="437" customWidth="1"/>
    <col min="10510" max="10755" width="11.42578125" style="437"/>
    <col min="10756" max="10756" width="33.42578125" style="437" customWidth="1"/>
    <col min="10757" max="10757" width="10" style="437" customWidth="1"/>
    <col min="10758" max="10758" width="10.42578125" style="437" customWidth="1"/>
    <col min="10759" max="10759" width="9.7109375" style="437" customWidth="1"/>
    <col min="10760" max="10760" width="8.42578125" style="437" customWidth="1"/>
    <col min="10761" max="10761" width="9.7109375" style="437" customWidth="1"/>
    <col min="10762" max="10762" width="10.28515625" style="437" customWidth="1"/>
    <col min="10763" max="10763" width="10.42578125" style="437" customWidth="1"/>
    <col min="10764" max="10764" width="10.140625" style="437" customWidth="1"/>
    <col min="10765" max="10765" width="10.7109375" style="437" customWidth="1"/>
    <col min="10766" max="11011" width="11.42578125" style="437"/>
    <col min="11012" max="11012" width="33.42578125" style="437" customWidth="1"/>
    <col min="11013" max="11013" width="10" style="437" customWidth="1"/>
    <col min="11014" max="11014" width="10.42578125" style="437" customWidth="1"/>
    <col min="11015" max="11015" width="9.7109375" style="437" customWidth="1"/>
    <col min="11016" max="11016" width="8.42578125" style="437" customWidth="1"/>
    <col min="11017" max="11017" width="9.7109375" style="437" customWidth="1"/>
    <col min="11018" max="11018" width="10.28515625" style="437" customWidth="1"/>
    <col min="11019" max="11019" width="10.42578125" style="437" customWidth="1"/>
    <col min="11020" max="11020" width="10.140625" style="437" customWidth="1"/>
    <col min="11021" max="11021" width="10.7109375" style="437" customWidth="1"/>
    <col min="11022" max="11267" width="11.42578125" style="437"/>
    <col min="11268" max="11268" width="33.42578125" style="437" customWidth="1"/>
    <col min="11269" max="11269" width="10" style="437" customWidth="1"/>
    <col min="11270" max="11270" width="10.42578125" style="437" customWidth="1"/>
    <col min="11271" max="11271" width="9.7109375" style="437" customWidth="1"/>
    <col min="11272" max="11272" width="8.42578125" style="437" customWidth="1"/>
    <col min="11273" max="11273" width="9.7109375" style="437" customWidth="1"/>
    <col min="11274" max="11274" width="10.28515625" style="437" customWidth="1"/>
    <col min="11275" max="11275" width="10.42578125" style="437" customWidth="1"/>
    <col min="11276" max="11276" width="10.140625" style="437" customWidth="1"/>
    <col min="11277" max="11277" width="10.7109375" style="437" customWidth="1"/>
    <col min="11278" max="11523" width="11.42578125" style="437"/>
    <col min="11524" max="11524" width="33.42578125" style="437" customWidth="1"/>
    <col min="11525" max="11525" width="10" style="437" customWidth="1"/>
    <col min="11526" max="11526" width="10.42578125" style="437" customWidth="1"/>
    <col min="11527" max="11527" width="9.7109375" style="437" customWidth="1"/>
    <col min="11528" max="11528" width="8.42578125" style="437" customWidth="1"/>
    <col min="11529" max="11529" width="9.7109375" style="437" customWidth="1"/>
    <col min="11530" max="11530" width="10.28515625" style="437" customWidth="1"/>
    <col min="11531" max="11531" width="10.42578125" style="437" customWidth="1"/>
    <col min="11532" max="11532" width="10.140625" style="437" customWidth="1"/>
    <col min="11533" max="11533" width="10.7109375" style="437" customWidth="1"/>
    <col min="11534" max="11779" width="11.42578125" style="437"/>
    <col min="11780" max="11780" width="33.42578125" style="437" customWidth="1"/>
    <col min="11781" max="11781" width="10" style="437" customWidth="1"/>
    <col min="11782" max="11782" width="10.42578125" style="437" customWidth="1"/>
    <col min="11783" max="11783" width="9.7109375" style="437" customWidth="1"/>
    <col min="11784" max="11784" width="8.42578125" style="437" customWidth="1"/>
    <col min="11785" max="11785" width="9.7109375" style="437" customWidth="1"/>
    <col min="11786" max="11786" width="10.28515625" style="437" customWidth="1"/>
    <col min="11787" max="11787" width="10.42578125" style="437" customWidth="1"/>
    <col min="11788" max="11788" width="10.140625" style="437" customWidth="1"/>
    <col min="11789" max="11789" width="10.7109375" style="437" customWidth="1"/>
    <col min="11790" max="12035" width="11.42578125" style="437"/>
    <col min="12036" max="12036" width="33.42578125" style="437" customWidth="1"/>
    <col min="12037" max="12037" width="10" style="437" customWidth="1"/>
    <col min="12038" max="12038" width="10.42578125" style="437" customWidth="1"/>
    <col min="12039" max="12039" width="9.7109375" style="437" customWidth="1"/>
    <col min="12040" max="12040" width="8.42578125" style="437" customWidth="1"/>
    <col min="12041" max="12041" width="9.7109375" style="437" customWidth="1"/>
    <col min="12042" max="12042" width="10.28515625" style="437" customWidth="1"/>
    <col min="12043" max="12043" width="10.42578125" style="437" customWidth="1"/>
    <col min="12044" max="12044" width="10.140625" style="437" customWidth="1"/>
    <col min="12045" max="12045" width="10.7109375" style="437" customWidth="1"/>
    <col min="12046" max="12291" width="11.42578125" style="437"/>
    <col min="12292" max="12292" width="33.42578125" style="437" customWidth="1"/>
    <col min="12293" max="12293" width="10" style="437" customWidth="1"/>
    <col min="12294" max="12294" width="10.42578125" style="437" customWidth="1"/>
    <col min="12295" max="12295" width="9.7109375" style="437" customWidth="1"/>
    <col min="12296" max="12296" width="8.42578125" style="437" customWidth="1"/>
    <col min="12297" max="12297" width="9.7109375" style="437" customWidth="1"/>
    <col min="12298" max="12298" width="10.28515625" style="437" customWidth="1"/>
    <col min="12299" max="12299" width="10.42578125" style="437" customWidth="1"/>
    <col min="12300" max="12300" width="10.140625" style="437" customWidth="1"/>
    <col min="12301" max="12301" width="10.7109375" style="437" customWidth="1"/>
    <col min="12302" max="12547" width="11.42578125" style="437"/>
    <col min="12548" max="12548" width="33.42578125" style="437" customWidth="1"/>
    <col min="12549" max="12549" width="10" style="437" customWidth="1"/>
    <col min="12550" max="12550" width="10.42578125" style="437" customWidth="1"/>
    <col min="12551" max="12551" width="9.7109375" style="437" customWidth="1"/>
    <col min="12552" max="12552" width="8.42578125" style="437" customWidth="1"/>
    <col min="12553" max="12553" width="9.7109375" style="437" customWidth="1"/>
    <col min="12554" max="12554" width="10.28515625" style="437" customWidth="1"/>
    <col min="12555" max="12555" width="10.42578125" style="437" customWidth="1"/>
    <col min="12556" max="12556" width="10.140625" style="437" customWidth="1"/>
    <col min="12557" max="12557" width="10.7109375" style="437" customWidth="1"/>
    <col min="12558" max="12803" width="11.42578125" style="437"/>
    <col min="12804" max="12804" width="33.42578125" style="437" customWidth="1"/>
    <col min="12805" max="12805" width="10" style="437" customWidth="1"/>
    <col min="12806" max="12806" width="10.42578125" style="437" customWidth="1"/>
    <col min="12807" max="12807" width="9.7109375" style="437" customWidth="1"/>
    <col min="12808" max="12808" width="8.42578125" style="437" customWidth="1"/>
    <col min="12809" max="12809" width="9.7109375" style="437" customWidth="1"/>
    <col min="12810" max="12810" width="10.28515625" style="437" customWidth="1"/>
    <col min="12811" max="12811" width="10.42578125" style="437" customWidth="1"/>
    <col min="12812" max="12812" width="10.140625" style="437" customWidth="1"/>
    <col min="12813" max="12813" width="10.7109375" style="437" customWidth="1"/>
    <col min="12814" max="13059" width="11.42578125" style="437"/>
    <col min="13060" max="13060" width="33.42578125" style="437" customWidth="1"/>
    <col min="13061" max="13061" width="10" style="437" customWidth="1"/>
    <col min="13062" max="13062" width="10.42578125" style="437" customWidth="1"/>
    <col min="13063" max="13063" width="9.7109375" style="437" customWidth="1"/>
    <col min="13064" max="13064" width="8.42578125" style="437" customWidth="1"/>
    <col min="13065" max="13065" width="9.7109375" style="437" customWidth="1"/>
    <col min="13066" max="13066" width="10.28515625" style="437" customWidth="1"/>
    <col min="13067" max="13067" width="10.42578125" style="437" customWidth="1"/>
    <col min="13068" max="13068" width="10.140625" style="437" customWidth="1"/>
    <col min="13069" max="13069" width="10.7109375" style="437" customWidth="1"/>
    <col min="13070" max="13315" width="11.42578125" style="437"/>
    <col min="13316" max="13316" width="33.42578125" style="437" customWidth="1"/>
    <col min="13317" max="13317" width="10" style="437" customWidth="1"/>
    <col min="13318" max="13318" width="10.42578125" style="437" customWidth="1"/>
    <col min="13319" max="13319" width="9.7109375" style="437" customWidth="1"/>
    <col min="13320" max="13320" width="8.42578125" style="437" customWidth="1"/>
    <col min="13321" max="13321" width="9.7109375" style="437" customWidth="1"/>
    <col min="13322" max="13322" width="10.28515625" style="437" customWidth="1"/>
    <col min="13323" max="13323" width="10.42578125" style="437" customWidth="1"/>
    <col min="13324" max="13324" width="10.140625" style="437" customWidth="1"/>
    <col min="13325" max="13325" width="10.7109375" style="437" customWidth="1"/>
    <col min="13326" max="13571" width="11.42578125" style="437"/>
    <col min="13572" max="13572" width="33.42578125" style="437" customWidth="1"/>
    <col min="13573" max="13573" width="10" style="437" customWidth="1"/>
    <col min="13574" max="13574" width="10.42578125" style="437" customWidth="1"/>
    <col min="13575" max="13575" width="9.7109375" style="437" customWidth="1"/>
    <col min="13576" max="13576" width="8.42578125" style="437" customWidth="1"/>
    <col min="13577" max="13577" width="9.7109375" style="437" customWidth="1"/>
    <col min="13578" max="13578" width="10.28515625" style="437" customWidth="1"/>
    <col min="13579" max="13579" width="10.42578125" style="437" customWidth="1"/>
    <col min="13580" max="13580" width="10.140625" style="437" customWidth="1"/>
    <col min="13581" max="13581" width="10.7109375" style="437" customWidth="1"/>
    <col min="13582" max="13827" width="11.42578125" style="437"/>
    <col min="13828" max="13828" width="33.42578125" style="437" customWidth="1"/>
    <col min="13829" max="13829" width="10" style="437" customWidth="1"/>
    <col min="13830" max="13830" width="10.42578125" style="437" customWidth="1"/>
    <col min="13831" max="13831" width="9.7109375" style="437" customWidth="1"/>
    <col min="13832" max="13832" width="8.42578125" style="437" customWidth="1"/>
    <col min="13833" max="13833" width="9.7109375" style="437" customWidth="1"/>
    <col min="13834" max="13834" width="10.28515625" style="437" customWidth="1"/>
    <col min="13835" max="13835" width="10.42578125" style="437" customWidth="1"/>
    <col min="13836" max="13836" width="10.140625" style="437" customWidth="1"/>
    <col min="13837" max="13837" width="10.7109375" style="437" customWidth="1"/>
    <col min="13838" max="14083" width="11.42578125" style="437"/>
    <col min="14084" max="14084" width="33.42578125" style="437" customWidth="1"/>
    <col min="14085" max="14085" width="10" style="437" customWidth="1"/>
    <col min="14086" max="14086" width="10.42578125" style="437" customWidth="1"/>
    <col min="14087" max="14087" width="9.7109375" style="437" customWidth="1"/>
    <col min="14088" max="14088" width="8.42578125" style="437" customWidth="1"/>
    <col min="14089" max="14089" width="9.7109375" style="437" customWidth="1"/>
    <col min="14090" max="14090" width="10.28515625" style="437" customWidth="1"/>
    <col min="14091" max="14091" width="10.42578125" style="437" customWidth="1"/>
    <col min="14092" max="14092" width="10.140625" style="437" customWidth="1"/>
    <col min="14093" max="14093" width="10.7109375" style="437" customWidth="1"/>
    <col min="14094" max="14339" width="11.42578125" style="437"/>
    <col min="14340" max="14340" width="33.42578125" style="437" customWidth="1"/>
    <col min="14341" max="14341" width="10" style="437" customWidth="1"/>
    <col min="14342" max="14342" width="10.42578125" style="437" customWidth="1"/>
    <col min="14343" max="14343" width="9.7109375" style="437" customWidth="1"/>
    <col min="14344" max="14344" width="8.42578125" style="437" customWidth="1"/>
    <col min="14345" max="14345" width="9.7109375" style="437" customWidth="1"/>
    <col min="14346" max="14346" width="10.28515625" style="437" customWidth="1"/>
    <col min="14347" max="14347" width="10.42578125" style="437" customWidth="1"/>
    <col min="14348" max="14348" width="10.140625" style="437" customWidth="1"/>
    <col min="14349" max="14349" width="10.7109375" style="437" customWidth="1"/>
    <col min="14350" max="14595" width="11.42578125" style="437"/>
    <col min="14596" max="14596" width="33.42578125" style="437" customWidth="1"/>
    <col min="14597" max="14597" width="10" style="437" customWidth="1"/>
    <col min="14598" max="14598" width="10.42578125" style="437" customWidth="1"/>
    <col min="14599" max="14599" width="9.7109375" style="437" customWidth="1"/>
    <col min="14600" max="14600" width="8.42578125" style="437" customWidth="1"/>
    <col min="14601" max="14601" width="9.7109375" style="437" customWidth="1"/>
    <col min="14602" max="14602" width="10.28515625" style="437" customWidth="1"/>
    <col min="14603" max="14603" width="10.42578125" style="437" customWidth="1"/>
    <col min="14604" max="14604" width="10.140625" style="437" customWidth="1"/>
    <col min="14605" max="14605" width="10.7109375" style="437" customWidth="1"/>
    <col min="14606" max="14851" width="11.42578125" style="437"/>
    <col min="14852" max="14852" width="33.42578125" style="437" customWidth="1"/>
    <col min="14853" max="14853" width="10" style="437" customWidth="1"/>
    <col min="14854" max="14854" width="10.42578125" style="437" customWidth="1"/>
    <col min="14855" max="14855" width="9.7109375" style="437" customWidth="1"/>
    <col min="14856" max="14856" width="8.42578125" style="437" customWidth="1"/>
    <col min="14857" max="14857" width="9.7109375" style="437" customWidth="1"/>
    <col min="14858" max="14858" width="10.28515625" style="437" customWidth="1"/>
    <col min="14859" max="14859" width="10.42578125" style="437" customWidth="1"/>
    <col min="14860" max="14860" width="10.140625" style="437" customWidth="1"/>
    <col min="14861" max="14861" width="10.7109375" style="437" customWidth="1"/>
    <col min="14862" max="15107" width="11.42578125" style="437"/>
    <col min="15108" max="15108" width="33.42578125" style="437" customWidth="1"/>
    <col min="15109" max="15109" width="10" style="437" customWidth="1"/>
    <col min="15110" max="15110" width="10.42578125" style="437" customWidth="1"/>
    <col min="15111" max="15111" width="9.7109375" style="437" customWidth="1"/>
    <col min="15112" max="15112" width="8.42578125" style="437" customWidth="1"/>
    <col min="15113" max="15113" width="9.7109375" style="437" customWidth="1"/>
    <col min="15114" max="15114" width="10.28515625" style="437" customWidth="1"/>
    <col min="15115" max="15115" width="10.42578125" style="437" customWidth="1"/>
    <col min="15116" max="15116" width="10.140625" style="437" customWidth="1"/>
    <col min="15117" max="15117" width="10.7109375" style="437" customWidth="1"/>
    <col min="15118" max="15363" width="11.42578125" style="437"/>
    <col min="15364" max="15364" width="33.42578125" style="437" customWidth="1"/>
    <col min="15365" max="15365" width="10" style="437" customWidth="1"/>
    <col min="15366" max="15366" width="10.42578125" style="437" customWidth="1"/>
    <col min="15367" max="15367" width="9.7109375" style="437" customWidth="1"/>
    <col min="15368" max="15368" width="8.42578125" style="437" customWidth="1"/>
    <col min="15369" max="15369" width="9.7109375" style="437" customWidth="1"/>
    <col min="15370" max="15370" width="10.28515625" style="437" customWidth="1"/>
    <col min="15371" max="15371" width="10.42578125" style="437" customWidth="1"/>
    <col min="15372" max="15372" width="10.140625" style="437" customWidth="1"/>
    <col min="15373" max="15373" width="10.7109375" style="437" customWidth="1"/>
    <col min="15374" max="15619" width="11.42578125" style="437"/>
    <col min="15620" max="15620" width="33.42578125" style="437" customWidth="1"/>
    <col min="15621" max="15621" width="10" style="437" customWidth="1"/>
    <col min="15622" max="15622" width="10.42578125" style="437" customWidth="1"/>
    <col min="15623" max="15623" width="9.7109375" style="437" customWidth="1"/>
    <col min="15624" max="15624" width="8.42578125" style="437" customWidth="1"/>
    <col min="15625" max="15625" width="9.7109375" style="437" customWidth="1"/>
    <col min="15626" max="15626" width="10.28515625" style="437" customWidth="1"/>
    <col min="15627" max="15627" width="10.42578125" style="437" customWidth="1"/>
    <col min="15628" max="15628" width="10.140625" style="437" customWidth="1"/>
    <col min="15629" max="15629" width="10.7109375" style="437" customWidth="1"/>
    <col min="15630" max="15875" width="11.42578125" style="437"/>
    <col min="15876" max="15876" width="33.42578125" style="437" customWidth="1"/>
    <col min="15877" max="15877" width="10" style="437" customWidth="1"/>
    <col min="15878" max="15878" width="10.42578125" style="437" customWidth="1"/>
    <col min="15879" max="15879" width="9.7109375" style="437" customWidth="1"/>
    <col min="15880" max="15880" width="8.42578125" style="437" customWidth="1"/>
    <col min="15881" max="15881" width="9.7109375" style="437" customWidth="1"/>
    <col min="15882" max="15882" width="10.28515625" style="437" customWidth="1"/>
    <col min="15883" max="15883" width="10.42578125" style="437" customWidth="1"/>
    <col min="15884" max="15884" width="10.140625" style="437" customWidth="1"/>
    <col min="15885" max="15885" width="10.7109375" style="437" customWidth="1"/>
    <col min="15886" max="16131" width="11.42578125" style="437"/>
    <col min="16132" max="16132" width="33.42578125" style="437" customWidth="1"/>
    <col min="16133" max="16133" width="10" style="437" customWidth="1"/>
    <col min="16134" max="16134" width="10.42578125" style="437" customWidth="1"/>
    <col min="16135" max="16135" width="9.7109375" style="437" customWidth="1"/>
    <col min="16136" max="16136" width="8.42578125" style="437" customWidth="1"/>
    <col min="16137" max="16137" width="9.7109375" style="437" customWidth="1"/>
    <col min="16138" max="16138" width="10.28515625" style="437" customWidth="1"/>
    <col min="16139" max="16139" width="10.42578125" style="437" customWidth="1"/>
    <col min="16140" max="16140" width="10.140625" style="437" customWidth="1"/>
    <col min="16141" max="16141" width="10.7109375" style="437" customWidth="1"/>
    <col min="16142" max="16384" width="11.42578125" style="437"/>
  </cols>
  <sheetData>
    <row r="1" spans="2:17" ht="45" customHeight="1">
      <c r="B1" s="2224">
        <v>130</v>
      </c>
    </row>
    <row r="7" spans="2:17" ht="20.25">
      <c r="B7" s="2415" t="s">
        <v>1355</v>
      </c>
      <c r="C7" s="2415"/>
      <c r="D7" s="2415"/>
      <c r="E7" s="2415"/>
      <c r="F7" s="2415"/>
      <c r="G7" s="2415"/>
      <c r="H7" s="2415"/>
      <c r="I7" s="2415"/>
      <c r="J7" s="2415"/>
      <c r="K7" s="2415"/>
      <c r="L7" s="2415"/>
      <c r="M7" s="2415"/>
      <c r="N7" s="2415"/>
      <c r="O7" s="2415"/>
      <c r="P7" s="2415"/>
      <c r="Q7" s="2415"/>
    </row>
    <row r="8" spans="2:17" ht="20.25">
      <c r="B8" s="1767"/>
      <c r="C8" s="2414"/>
      <c r="D8" s="2414"/>
      <c r="E8" s="2414"/>
      <c r="F8" s="2414"/>
      <c r="G8" s="2414"/>
      <c r="H8" s="2414"/>
      <c r="I8" s="2414"/>
      <c r="J8" s="1767"/>
    </row>
    <row r="9" spans="2:17" ht="13.5" thickBot="1"/>
    <row r="10" spans="2:17" ht="21.95" customHeight="1">
      <c r="B10" s="1764" t="s">
        <v>1118</v>
      </c>
      <c r="C10" s="1829" t="s">
        <v>1155</v>
      </c>
      <c r="D10" s="1830" t="s">
        <v>1165</v>
      </c>
      <c r="E10" s="1830" t="s">
        <v>1156</v>
      </c>
      <c r="F10" s="1830" t="s">
        <v>1157</v>
      </c>
      <c r="G10" s="1830" t="s">
        <v>1158</v>
      </c>
      <c r="H10" s="1830" t="s">
        <v>1159</v>
      </c>
      <c r="I10" s="1830" t="s">
        <v>1164</v>
      </c>
      <c r="J10" s="1830" t="s">
        <v>1160</v>
      </c>
      <c r="K10" s="1830" t="s">
        <v>1161</v>
      </c>
      <c r="L10" s="1830" t="s">
        <v>1162</v>
      </c>
      <c r="M10" s="1830" t="s">
        <v>1163</v>
      </c>
      <c r="N10" s="1831" t="s">
        <v>132</v>
      </c>
      <c r="O10" s="1911"/>
      <c r="P10" s="1911"/>
      <c r="Q10" s="1911"/>
    </row>
    <row r="11" spans="2:17" ht="24.95" customHeight="1">
      <c r="B11" s="1765" t="s">
        <v>1119</v>
      </c>
      <c r="C11" s="1768">
        <f>851+22</f>
        <v>873</v>
      </c>
      <c r="D11" s="1769">
        <f>853+22</f>
        <v>875</v>
      </c>
      <c r="E11" s="1769">
        <f>800+22</f>
        <v>822</v>
      </c>
      <c r="F11" s="1769">
        <f>792+22</f>
        <v>814</v>
      </c>
      <c r="G11" s="1769">
        <f>619+19</f>
        <v>638</v>
      </c>
      <c r="H11" s="1769">
        <f>784+20</f>
        <v>804</v>
      </c>
      <c r="I11" s="1769"/>
      <c r="J11" s="1769">
        <v>203</v>
      </c>
      <c r="K11" s="1770">
        <v>755</v>
      </c>
      <c r="L11" s="1770">
        <v>802</v>
      </c>
      <c r="M11" s="1770">
        <v>794</v>
      </c>
      <c r="N11" s="1773">
        <f>SUM(C11:M11)/10</f>
        <v>738</v>
      </c>
      <c r="O11" s="1912"/>
      <c r="P11" s="1912"/>
      <c r="Q11" s="1912"/>
    </row>
    <row r="12" spans="2:17" ht="24.95" customHeight="1">
      <c r="B12" s="1765" t="s">
        <v>1120</v>
      </c>
      <c r="C12" s="1771">
        <v>681</v>
      </c>
      <c r="D12" s="1770">
        <v>552</v>
      </c>
      <c r="E12" s="1770">
        <v>230</v>
      </c>
      <c r="F12" s="1770">
        <v>522</v>
      </c>
      <c r="G12" s="1770">
        <v>1033</v>
      </c>
      <c r="H12" s="1770">
        <v>995</v>
      </c>
      <c r="I12" s="1770"/>
      <c r="J12" s="1770">
        <v>70</v>
      </c>
      <c r="K12" s="1770">
        <v>240</v>
      </c>
      <c r="L12" s="1770">
        <v>218</v>
      </c>
      <c r="M12" s="1770">
        <v>628</v>
      </c>
      <c r="N12" s="1773">
        <f t="shared" ref="N12:N22" si="0">SUM(C12:M12)</f>
        <v>5169</v>
      </c>
      <c r="O12" s="1912"/>
      <c r="P12" s="1912"/>
      <c r="Q12" s="1912"/>
    </row>
    <row r="13" spans="2:17" ht="24.95" customHeight="1">
      <c r="B13" s="1765" t="s">
        <v>1214</v>
      </c>
      <c r="C13" s="1771">
        <f>150+12+39+82+70+78+6+43</f>
        <v>480</v>
      </c>
      <c r="D13" s="1770">
        <f>137+12+39+78+40+78+5+47</f>
        <v>436</v>
      </c>
      <c r="E13" s="1770">
        <f>133+12+39+62+40+78+6+47</f>
        <v>417</v>
      </c>
      <c r="F13" s="1770">
        <f>127+12+44+59+40+80+3+48</f>
        <v>413</v>
      </c>
      <c r="G13" s="1770">
        <f>125+12+44+51+40+106+5+35</f>
        <v>418</v>
      </c>
      <c r="H13" s="1770">
        <f>125+77+34+51+40+85+48</f>
        <v>460</v>
      </c>
      <c r="I13" s="1770"/>
      <c r="J13" s="1770">
        <f>44+12+6+24+40+62</f>
        <v>188</v>
      </c>
      <c r="K13" s="1770">
        <f>109+12+14+11+64+82+44</f>
        <v>336</v>
      </c>
      <c r="L13" s="1770">
        <f>112+12+6+11+64+73+46</f>
        <v>324</v>
      </c>
      <c r="M13" s="1770">
        <f>112+12+6+11+64+73+46</f>
        <v>324</v>
      </c>
      <c r="N13" s="2307">
        <f>SUM(C13:M13)/10</f>
        <v>379.6</v>
      </c>
      <c r="O13" s="1912"/>
      <c r="P13" s="1912"/>
      <c r="Q13" s="1912"/>
    </row>
    <row r="14" spans="2:17" ht="24.95" customHeight="1">
      <c r="B14" s="1765" t="s">
        <v>1206</v>
      </c>
      <c r="C14" s="1771">
        <v>315</v>
      </c>
      <c r="D14" s="1770">
        <v>239</v>
      </c>
      <c r="E14" s="1770">
        <v>119</v>
      </c>
      <c r="F14" s="1770">
        <v>175</v>
      </c>
      <c r="G14" s="1770">
        <v>150</v>
      </c>
      <c r="H14" s="1770">
        <v>495</v>
      </c>
      <c r="I14" s="1770"/>
      <c r="J14" s="1770">
        <v>110</v>
      </c>
      <c r="K14" s="1770">
        <v>285</v>
      </c>
      <c r="L14" s="1770">
        <v>100</v>
      </c>
      <c r="M14" s="1770">
        <v>0</v>
      </c>
      <c r="N14" s="1773">
        <f>SUM(C14:M14)</f>
        <v>1988</v>
      </c>
      <c r="O14" s="1912"/>
      <c r="P14" s="1912"/>
      <c r="Q14" s="1912"/>
    </row>
    <row r="15" spans="2:17" ht="24.95" customHeight="1">
      <c r="B15" s="1765" t="s">
        <v>1216</v>
      </c>
      <c r="C15" s="1771">
        <v>22</v>
      </c>
      <c r="D15" s="1770">
        <v>22</v>
      </c>
      <c r="E15" s="1770">
        <v>22</v>
      </c>
      <c r="F15" s="1770">
        <v>22</v>
      </c>
      <c r="G15" s="1770">
        <v>22</v>
      </c>
      <c r="H15" s="1770">
        <v>22</v>
      </c>
      <c r="I15" s="1770"/>
      <c r="J15" s="1770">
        <v>22</v>
      </c>
      <c r="K15" s="1770">
        <v>22</v>
      </c>
      <c r="L15" s="1770">
        <v>22</v>
      </c>
      <c r="M15" s="1770">
        <v>22</v>
      </c>
      <c r="N15" s="1773">
        <f>SUM(C15:M15)/10</f>
        <v>22</v>
      </c>
      <c r="O15" s="1912"/>
      <c r="P15" s="1912"/>
      <c r="Q15" s="1912"/>
    </row>
    <row r="16" spans="2:17" ht="24.95" customHeight="1">
      <c r="B16" s="1765" t="s">
        <v>1121</v>
      </c>
      <c r="C16" s="1771">
        <v>129</v>
      </c>
      <c r="D16" s="1770">
        <v>119</v>
      </c>
      <c r="E16" s="1770">
        <v>117</v>
      </c>
      <c r="F16" s="1770">
        <v>105</v>
      </c>
      <c r="G16" s="1770">
        <v>83</v>
      </c>
      <c r="H16" s="1770">
        <v>99</v>
      </c>
      <c r="I16" s="1770"/>
      <c r="J16" s="1770">
        <v>81</v>
      </c>
      <c r="K16" s="1770">
        <v>156</v>
      </c>
      <c r="L16" s="1770">
        <v>172</v>
      </c>
      <c r="M16" s="1770">
        <v>158</v>
      </c>
      <c r="N16" s="2307">
        <f>SUM(C16:M16)/10</f>
        <v>121.9</v>
      </c>
      <c r="O16" s="1912"/>
      <c r="P16" s="1912"/>
      <c r="Q16" s="1912"/>
    </row>
    <row r="17" spans="2:17" ht="24.95" customHeight="1">
      <c r="B17" s="1765" t="s">
        <v>1205</v>
      </c>
      <c r="C17" s="1771">
        <v>297</v>
      </c>
      <c r="D17" s="1770">
        <v>275</v>
      </c>
      <c r="E17" s="1770">
        <v>70</v>
      </c>
      <c r="F17" s="1770">
        <v>45</v>
      </c>
      <c r="G17" s="1770">
        <v>187</v>
      </c>
      <c r="H17" s="1770">
        <v>15</v>
      </c>
      <c r="I17" s="1770"/>
      <c r="J17" s="1770">
        <v>117</v>
      </c>
      <c r="K17" s="1770">
        <v>65</v>
      </c>
      <c r="L17" s="1770">
        <v>50</v>
      </c>
      <c r="M17" s="1770">
        <v>0</v>
      </c>
      <c r="N17" s="1773">
        <f t="shared" si="0"/>
        <v>1121</v>
      </c>
      <c r="O17" s="1912"/>
      <c r="P17" s="1912"/>
      <c r="Q17" s="1912"/>
    </row>
    <row r="18" spans="2:17" ht="24.95" customHeight="1">
      <c r="B18" s="1774" t="s">
        <v>1218</v>
      </c>
      <c r="C18" s="1771">
        <v>633</v>
      </c>
      <c r="D18" s="1770">
        <v>210</v>
      </c>
      <c r="E18" s="1770">
        <v>668</v>
      </c>
      <c r="F18" s="1770">
        <v>230</v>
      </c>
      <c r="G18" s="1770">
        <v>70</v>
      </c>
      <c r="H18" s="1770">
        <v>77</v>
      </c>
      <c r="I18" s="1770"/>
      <c r="J18" s="1770">
        <v>0</v>
      </c>
      <c r="K18" s="1770">
        <v>582</v>
      </c>
      <c r="L18" s="1770">
        <v>85</v>
      </c>
      <c r="M18" s="1770">
        <v>42</v>
      </c>
      <c r="N18" s="1773">
        <f t="shared" si="0"/>
        <v>2597</v>
      </c>
      <c r="O18" s="1912"/>
      <c r="P18" s="1912"/>
      <c r="Q18" s="1912"/>
    </row>
    <row r="19" spans="2:17" ht="24.95" customHeight="1">
      <c r="B19" s="1775" t="s">
        <v>1365</v>
      </c>
      <c r="C19" s="1771">
        <v>509</v>
      </c>
      <c r="D19" s="1770">
        <v>586</v>
      </c>
      <c r="E19" s="1770">
        <v>323</v>
      </c>
      <c r="F19" s="1770">
        <v>311</v>
      </c>
      <c r="G19" s="1770">
        <v>188</v>
      </c>
      <c r="H19" s="1770">
        <v>37</v>
      </c>
      <c r="I19" s="1770"/>
      <c r="J19" s="1770">
        <v>75</v>
      </c>
      <c r="K19" s="1770">
        <v>142</v>
      </c>
      <c r="L19" s="1770">
        <v>87</v>
      </c>
      <c r="M19" s="1770">
        <v>111</v>
      </c>
      <c r="N19" s="1773">
        <f t="shared" ref="N19" si="1">SUM(C19:M19)</f>
        <v>2369</v>
      </c>
      <c r="O19" s="1912"/>
      <c r="P19" s="1912"/>
      <c r="Q19" s="1912"/>
    </row>
    <row r="20" spans="2:17" ht="24.95" customHeight="1">
      <c r="B20" s="1775" t="s">
        <v>1207</v>
      </c>
      <c r="C20" s="1771">
        <v>475</v>
      </c>
      <c r="D20" s="1770">
        <v>0</v>
      </c>
      <c r="E20" s="1770">
        <v>0</v>
      </c>
      <c r="F20" s="1770">
        <v>0</v>
      </c>
      <c r="G20" s="1770">
        <v>0</v>
      </c>
      <c r="H20" s="1770">
        <v>0</v>
      </c>
      <c r="I20" s="1770"/>
      <c r="J20" s="1770">
        <v>0</v>
      </c>
      <c r="K20" s="1770">
        <v>210</v>
      </c>
      <c r="L20" s="1770">
        <v>0</v>
      </c>
      <c r="M20" s="1770">
        <v>0</v>
      </c>
      <c r="N20" s="1773">
        <f t="shared" si="0"/>
        <v>685</v>
      </c>
      <c r="O20" s="1912"/>
      <c r="P20" s="1912"/>
      <c r="Q20" s="1912"/>
    </row>
    <row r="21" spans="2:17" ht="24.95" customHeight="1">
      <c r="B21" s="1765" t="s">
        <v>1212</v>
      </c>
      <c r="C21" s="1771">
        <f>C16+C15+C13+C11+321</f>
        <v>1825</v>
      </c>
      <c r="D21" s="1771">
        <f>D16+D15+D13+D11+328</f>
        <v>1780</v>
      </c>
      <c r="E21" s="1771">
        <f>E16+E15+E13+E11+353</f>
        <v>1731</v>
      </c>
      <c r="F21" s="1771">
        <f>F16+F15+F13+F11+348</f>
        <v>1702</v>
      </c>
      <c r="G21" s="1771">
        <f>G16+G15+G13+G11+307</f>
        <v>1468</v>
      </c>
      <c r="H21" s="1771">
        <f>H16+H15+H13+H11+405</f>
        <v>1790</v>
      </c>
      <c r="I21" s="1771">
        <f t="shared" ref="I21" si="2">I16+I15+I13+I11</f>
        <v>0</v>
      </c>
      <c r="J21" s="1771">
        <f>J16+J15+J13+J11+156</f>
        <v>650</v>
      </c>
      <c r="K21" s="1771">
        <f>K16+K15+K13+K11+321</f>
        <v>1590</v>
      </c>
      <c r="L21" s="1771">
        <f>L16+L15+L13+L11+389</f>
        <v>1709</v>
      </c>
      <c r="M21" s="1771">
        <f>M16+M15+M13+M11+251</f>
        <v>1549</v>
      </c>
      <c r="N21" s="1773">
        <f>SUM(C21:M21)</f>
        <v>15794</v>
      </c>
      <c r="O21" s="1912"/>
      <c r="P21" s="1912"/>
      <c r="Q21" s="1912"/>
    </row>
    <row r="22" spans="2:17" ht="24.95" customHeight="1">
      <c r="B22" s="1765" t="s">
        <v>1213</v>
      </c>
      <c r="C22" s="1771">
        <f>C20+C19+C18+C17+C14+C12</f>
        <v>2910</v>
      </c>
      <c r="D22" s="1771">
        <f t="shared" ref="D22:M22" si="3">D20+D19+D18+D17+D14+D12</f>
        <v>1862</v>
      </c>
      <c r="E22" s="1771">
        <f t="shared" si="3"/>
        <v>1410</v>
      </c>
      <c r="F22" s="1771">
        <f t="shared" si="3"/>
        <v>1283</v>
      </c>
      <c r="G22" s="1771">
        <f t="shared" si="3"/>
        <v>1628</v>
      </c>
      <c r="H22" s="1771">
        <f t="shared" si="3"/>
        <v>1619</v>
      </c>
      <c r="I22" s="1771">
        <f t="shared" si="3"/>
        <v>0</v>
      </c>
      <c r="J22" s="1771">
        <f t="shared" si="3"/>
        <v>372</v>
      </c>
      <c r="K22" s="1771">
        <f t="shared" si="3"/>
        <v>1524</v>
      </c>
      <c r="L22" s="1771">
        <f t="shared" si="3"/>
        <v>540</v>
      </c>
      <c r="M22" s="1771">
        <f t="shared" si="3"/>
        <v>781</v>
      </c>
      <c r="N22" s="1773">
        <f t="shared" si="0"/>
        <v>13929</v>
      </c>
      <c r="O22" s="1912"/>
      <c r="P22" s="1912"/>
      <c r="Q22" s="1912"/>
    </row>
    <row r="23" spans="2:17" ht="24.95" customHeight="1" thickBot="1">
      <c r="B23" s="1766" t="s">
        <v>248</v>
      </c>
      <c r="C23" s="1772">
        <f>C22+C21</f>
        <v>4735</v>
      </c>
      <c r="D23" s="720">
        <f t="shared" ref="D23:N23" si="4">D22+D21</f>
        <v>3642</v>
      </c>
      <c r="E23" s="720">
        <f t="shared" si="4"/>
        <v>3141</v>
      </c>
      <c r="F23" s="720">
        <f t="shared" si="4"/>
        <v>2985</v>
      </c>
      <c r="G23" s="720">
        <f t="shared" si="4"/>
        <v>3096</v>
      </c>
      <c r="H23" s="720">
        <f t="shared" si="4"/>
        <v>3409</v>
      </c>
      <c r="I23" s="720">
        <f t="shared" si="4"/>
        <v>0</v>
      </c>
      <c r="J23" s="720">
        <f t="shared" si="4"/>
        <v>1022</v>
      </c>
      <c r="K23" s="720">
        <f t="shared" si="4"/>
        <v>3114</v>
      </c>
      <c r="L23" s="720">
        <f t="shared" si="4"/>
        <v>2249</v>
      </c>
      <c r="M23" s="720">
        <f t="shared" si="4"/>
        <v>2330</v>
      </c>
      <c r="N23" s="1913">
        <f t="shared" si="4"/>
        <v>29723</v>
      </c>
      <c r="O23" s="1912"/>
      <c r="P23" s="1912"/>
      <c r="Q23" s="1912"/>
    </row>
    <row r="24" spans="2:17" ht="19.5" customHeight="1">
      <c r="B24" s="769" t="s">
        <v>1122</v>
      </c>
    </row>
    <row r="25" spans="2:17">
      <c r="B25" s="770"/>
    </row>
    <row r="31" spans="2:17" ht="44.25" customHeight="1">
      <c r="B31" s="2224">
        <v>131</v>
      </c>
    </row>
    <row r="34" spans="2:13" ht="23.25">
      <c r="B34" s="2416" t="s">
        <v>1221</v>
      </c>
      <c r="C34" s="2416"/>
      <c r="D34" s="2416"/>
      <c r="E34" s="2416"/>
      <c r="F34" s="2416"/>
      <c r="G34" s="2416"/>
      <c r="H34" s="2416"/>
      <c r="I34" s="2416"/>
      <c r="J34" s="2416"/>
      <c r="K34" s="2416"/>
      <c r="L34" s="2416"/>
      <c r="M34" s="2416"/>
    </row>
    <row r="49" spans="20:23">
      <c r="T49" s="1219"/>
    </row>
    <row r="50" spans="20:23">
      <c r="T50" s="1219"/>
    </row>
    <row r="52" spans="20:23">
      <c r="T52" s="1219"/>
    </row>
    <row r="53" spans="20:23">
      <c r="U53" s="1219"/>
    </row>
    <row r="58" spans="20:23">
      <c r="T58" s="1219"/>
      <c r="W58" s="1219"/>
    </row>
    <row r="60" spans="20:23">
      <c r="T60" s="1219"/>
      <c r="U60" s="748"/>
    </row>
  </sheetData>
  <mergeCells count="3">
    <mergeCell ref="C8:I8"/>
    <mergeCell ref="B7:Q7"/>
    <mergeCell ref="B34:M34"/>
  </mergeCells>
  <phoneticPr fontId="128" type="noConversion"/>
  <printOptions horizontalCentered="1" verticalCentered="1"/>
  <pageMargins left="0" right="0.15748031496062992" top="0.17" bottom="0.98425196850393704" header="0.17" footer="0.51181102362204722"/>
  <pageSetup paperSize="9" scale="90" orientation="landscape" r:id="rId1"/>
  <headerFooter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P27"/>
  <sheetViews>
    <sheetView view="pageLayout" topLeftCell="B1" zoomScaleNormal="80" workbookViewId="0">
      <selection activeCell="F31" sqref="F31"/>
    </sheetView>
  </sheetViews>
  <sheetFormatPr baseColWidth="10" defaultColWidth="11.42578125" defaultRowHeight="12.75"/>
  <cols>
    <col min="1" max="1" width="3.42578125" style="437" hidden="1" customWidth="1"/>
    <col min="2" max="2" width="25.85546875" style="437" customWidth="1"/>
    <col min="3" max="3" width="13.42578125" style="437" customWidth="1"/>
    <col min="4" max="4" width="12.42578125" style="437" customWidth="1"/>
    <col min="5" max="10" width="13.42578125" style="437" customWidth="1"/>
    <col min="11" max="11" width="12.7109375" style="437" customWidth="1"/>
    <col min="12" max="12" width="13.42578125" style="437" customWidth="1"/>
    <col min="13" max="255" width="11.42578125" style="437"/>
    <col min="256" max="256" width="3.42578125" style="437" customWidth="1"/>
    <col min="257" max="257" width="15.42578125" style="437" customWidth="1"/>
    <col min="258" max="258" width="11.42578125" style="437" customWidth="1"/>
    <col min="259" max="259" width="19.140625" style="437" customWidth="1"/>
    <col min="260" max="260" width="11.42578125" style="437" customWidth="1"/>
    <col min="261" max="261" width="14.42578125" style="437" customWidth="1"/>
    <col min="262" max="262" width="11.42578125" style="437" customWidth="1"/>
    <col min="263" max="263" width="10.42578125" style="437" customWidth="1"/>
    <col min="264" max="264" width="15.85546875" style="437" customWidth="1"/>
    <col min="265" max="265" width="11.42578125" style="437" customWidth="1"/>
    <col min="266" max="266" width="13.28515625" style="437" customWidth="1"/>
    <col min="267" max="511" width="11.42578125" style="437"/>
    <col min="512" max="512" width="3.42578125" style="437" customWidth="1"/>
    <col min="513" max="513" width="15.42578125" style="437" customWidth="1"/>
    <col min="514" max="514" width="11.42578125" style="437" customWidth="1"/>
    <col min="515" max="515" width="19.140625" style="437" customWidth="1"/>
    <col min="516" max="516" width="11.42578125" style="437" customWidth="1"/>
    <col min="517" max="517" width="14.42578125" style="437" customWidth="1"/>
    <col min="518" max="518" width="11.42578125" style="437" customWidth="1"/>
    <col min="519" max="519" width="10.42578125" style="437" customWidth="1"/>
    <col min="520" max="520" width="15.85546875" style="437" customWidth="1"/>
    <col min="521" max="521" width="11.42578125" style="437" customWidth="1"/>
    <col min="522" max="522" width="13.28515625" style="437" customWidth="1"/>
    <col min="523" max="767" width="11.42578125" style="437"/>
    <col min="768" max="768" width="3.42578125" style="437" customWidth="1"/>
    <col min="769" max="769" width="15.42578125" style="437" customWidth="1"/>
    <col min="770" max="770" width="11.42578125" style="437" customWidth="1"/>
    <col min="771" max="771" width="19.140625" style="437" customWidth="1"/>
    <col min="772" max="772" width="11.42578125" style="437" customWidth="1"/>
    <col min="773" max="773" width="14.42578125" style="437" customWidth="1"/>
    <col min="774" max="774" width="11.42578125" style="437" customWidth="1"/>
    <col min="775" max="775" width="10.42578125" style="437" customWidth="1"/>
    <col min="776" max="776" width="15.85546875" style="437" customWidth="1"/>
    <col min="777" max="777" width="11.42578125" style="437" customWidth="1"/>
    <col min="778" max="778" width="13.28515625" style="437" customWidth="1"/>
    <col min="779" max="1023" width="11.42578125" style="437"/>
    <col min="1024" max="1024" width="3.42578125" style="437" customWidth="1"/>
    <col min="1025" max="1025" width="15.42578125" style="437" customWidth="1"/>
    <col min="1026" max="1026" width="11.42578125" style="437" customWidth="1"/>
    <col min="1027" max="1027" width="19.140625" style="437" customWidth="1"/>
    <col min="1028" max="1028" width="11.42578125" style="437" customWidth="1"/>
    <col min="1029" max="1029" width="14.42578125" style="437" customWidth="1"/>
    <col min="1030" max="1030" width="11.42578125" style="437" customWidth="1"/>
    <col min="1031" max="1031" width="10.42578125" style="437" customWidth="1"/>
    <col min="1032" max="1032" width="15.85546875" style="437" customWidth="1"/>
    <col min="1033" max="1033" width="11.42578125" style="437" customWidth="1"/>
    <col min="1034" max="1034" width="13.28515625" style="437" customWidth="1"/>
    <col min="1035" max="1279" width="11.42578125" style="437"/>
    <col min="1280" max="1280" width="3.42578125" style="437" customWidth="1"/>
    <col min="1281" max="1281" width="15.42578125" style="437" customWidth="1"/>
    <col min="1282" max="1282" width="11.42578125" style="437" customWidth="1"/>
    <col min="1283" max="1283" width="19.140625" style="437" customWidth="1"/>
    <col min="1284" max="1284" width="11.42578125" style="437" customWidth="1"/>
    <col min="1285" max="1285" width="14.42578125" style="437" customWidth="1"/>
    <col min="1286" max="1286" width="11.42578125" style="437" customWidth="1"/>
    <col min="1287" max="1287" width="10.42578125" style="437" customWidth="1"/>
    <col min="1288" max="1288" width="15.85546875" style="437" customWidth="1"/>
    <col min="1289" max="1289" width="11.42578125" style="437" customWidth="1"/>
    <col min="1290" max="1290" width="13.28515625" style="437" customWidth="1"/>
    <col min="1291" max="1535" width="11.42578125" style="437"/>
    <col min="1536" max="1536" width="3.42578125" style="437" customWidth="1"/>
    <col min="1537" max="1537" width="15.42578125" style="437" customWidth="1"/>
    <col min="1538" max="1538" width="11.42578125" style="437" customWidth="1"/>
    <col min="1539" max="1539" width="19.140625" style="437" customWidth="1"/>
    <col min="1540" max="1540" width="11.42578125" style="437" customWidth="1"/>
    <col min="1541" max="1541" width="14.42578125" style="437" customWidth="1"/>
    <col min="1542" max="1542" width="11.42578125" style="437" customWidth="1"/>
    <col min="1543" max="1543" width="10.42578125" style="437" customWidth="1"/>
    <col min="1544" max="1544" width="15.85546875" style="437" customWidth="1"/>
    <col min="1545" max="1545" width="11.42578125" style="437" customWidth="1"/>
    <col min="1546" max="1546" width="13.28515625" style="437" customWidth="1"/>
    <col min="1547" max="1791" width="11.42578125" style="437"/>
    <col min="1792" max="1792" width="3.42578125" style="437" customWidth="1"/>
    <col min="1793" max="1793" width="15.42578125" style="437" customWidth="1"/>
    <col min="1794" max="1794" width="11.42578125" style="437" customWidth="1"/>
    <col min="1795" max="1795" width="19.140625" style="437" customWidth="1"/>
    <col min="1796" max="1796" width="11.42578125" style="437" customWidth="1"/>
    <col min="1797" max="1797" width="14.42578125" style="437" customWidth="1"/>
    <col min="1798" max="1798" width="11.42578125" style="437" customWidth="1"/>
    <col min="1799" max="1799" width="10.42578125" style="437" customWidth="1"/>
    <col min="1800" max="1800" width="15.85546875" style="437" customWidth="1"/>
    <col min="1801" max="1801" width="11.42578125" style="437" customWidth="1"/>
    <col min="1802" max="1802" width="13.28515625" style="437" customWidth="1"/>
    <col min="1803" max="2047" width="11.42578125" style="437"/>
    <col min="2048" max="2048" width="3.42578125" style="437" customWidth="1"/>
    <col min="2049" max="2049" width="15.42578125" style="437" customWidth="1"/>
    <col min="2050" max="2050" width="11.42578125" style="437" customWidth="1"/>
    <col min="2051" max="2051" width="19.140625" style="437" customWidth="1"/>
    <col min="2052" max="2052" width="11.42578125" style="437" customWidth="1"/>
    <col min="2053" max="2053" width="14.42578125" style="437" customWidth="1"/>
    <col min="2054" max="2054" width="11.42578125" style="437" customWidth="1"/>
    <col min="2055" max="2055" width="10.42578125" style="437" customWidth="1"/>
    <col min="2056" max="2056" width="15.85546875" style="437" customWidth="1"/>
    <col min="2057" max="2057" width="11.42578125" style="437" customWidth="1"/>
    <col min="2058" max="2058" width="13.28515625" style="437" customWidth="1"/>
    <col min="2059" max="2303" width="11.42578125" style="437"/>
    <col min="2304" max="2304" width="3.42578125" style="437" customWidth="1"/>
    <col min="2305" max="2305" width="15.42578125" style="437" customWidth="1"/>
    <col min="2306" max="2306" width="11.42578125" style="437" customWidth="1"/>
    <col min="2307" max="2307" width="19.140625" style="437" customWidth="1"/>
    <col min="2308" max="2308" width="11.42578125" style="437" customWidth="1"/>
    <col min="2309" max="2309" width="14.42578125" style="437" customWidth="1"/>
    <col min="2310" max="2310" width="11.42578125" style="437" customWidth="1"/>
    <col min="2311" max="2311" width="10.42578125" style="437" customWidth="1"/>
    <col min="2312" max="2312" width="15.85546875" style="437" customWidth="1"/>
    <col min="2313" max="2313" width="11.42578125" style="437" customWidth="1"/>
    <col min="2314" max="2314" width="13.28515625" style="437" customWidth="1"/>
    <col min="2315" max="2559" width="11.42578125" style="437"/>
    <col min="2560" max="2560" width="3.42578125" style="437" customWidth="1"/>
    <col min="2561" max="2561" width="15.42578125" style="437" customWidth="1"/>
    <col min="2562" max="2562" width="11.42578125" style="437" customWidth="1"/>
    <col min="2563" max="2563" width="19.140625" style="437" customWidth="1"/>
    <col min="2564" max="2564" width="11.42578125" style="437" customWidth="1"/>
    <col min="2565" max="2565" width="14.42578125" style="437" customWidth="1"/>
    <col min="2566" max="2566" width="11.42578125" style="437" customWidth="1"/>
    <col min="2567" max="2567" width="10.42578125" style="437" customWidth="1"/>
    <col min="2568" max="2568" width="15.85546875" style="437" customWidth="1"/>
    <col min="2569" max="2569" width="11.42578125" style="437" customWidth="1"/>
    <col min="2570" max="2570" width="13.28515625" style="437" customWidth="1"/>
    <col min="2571" max="2815" width="11.42578125" style="437"/>
    <col min="2816" max="2816" width="3.42578125" style="437" customWidth="1"/>
    <col min="2817" max="2817" width="15.42578125" style="437" customWidth="1"/>
    <col min="2818" max="2818" width="11.42578125" style="437" customWidth="1"/>
    <col min="2819" max="2819" width="19.140625" style="437" customWidth="1"/>
    <col min="2820" max="2820" width="11.42578125" style="437" customWidth="1"/>
    <col min="2821" max="2821" width="14.42578125" style="437" customWidth="1"/>
    <col min="2822" max="2822" width="11.42578125" style="437" customWidth="1"/>
    <col min="2823" max="2823" width="10.42578125" style="437" customWidth="1"/>
    <col min="2824" max="2824" width="15.85546875" style="437" customWidth="1"/>
    <col min="2825" max="2825" width="11.42578125" style="437" customWidth="1"/>
    <col min="2826" max="2826" width="13.28515625" style="437" customWidth="1"/>
    <col min="2827" max="3071" width="11.42578125" style="437"/>
    <col min="3072" max="3072" width="3.42578125" style="437" customWidth="1"/>
    <col min="3073" max="3073" width="15.42578125" style="437" customWidth="1"/>
    <col min="3074" max="3074" width="11.42578125" style="437" customWidth="1"/>
    <col min="3075" max="3075" width="19.140625" style="437" customWidth="1"/>
    <col min="3076" max="3076" width="11.42578125" style="437" customWidth="1"/>
    <col min="3077" max="3077" width="14.42578125" style="437" customWidth="1"/>
    <col min="3078" max="3078" width="11.42578125" style="437" customWidth="1"/>
    <col min="3079" max="3079" width="10.42578125" style="437" customWidth="1"/>
    <col min="3080" max="3080" width="15.85546875" style="437" customWidth="1"/>
    <col min="3081" max="3081" width="11.42578125" style="437" customWidth="1"/>
    <col min="3082" max="3082" width="13.28515625" style="437" customWidth="1"/>
    <col min="3083" max="3327" width="11.42578125" style="437"/>
    <col min="3328" max="3328" width="3.42578125" style="437" customWidth="1"/>
    <col min="3329" max="3329" width="15.42578125" style="437" customWidth="1"/>
    <col min="3330" max="3330" width="11.42578125" style="437" customWidth="1"/>
    <col min="3331" max="3331" width="19.140625" style="437" customWidth="1"/>
    <col min="3332" max="3332" width="11.42578125" style="437" customWidth="1"/>
    <col min="3333" max="3333" width="14.42578125" style="437" customWidth="1"/>
    <col min="3334" max="3334" width="11.42578125" style="437" customWidth="1"/>
    <col min="3335" max="3335" width="10.42578125" style="437" customWidth="1"/>
    <col min="3336" max="3336" width="15.85546875" style="437" customWidth="1"/>
    <col min="3337" max="3337" width="11.42578125" style="437" customWidth="1"/>
    <col min="3338" max="3338" width="13.28515625" style="437" customWidth="1"/>
    <col min="3339" max="3583" width="11.42578125" style="437"/>
    <col min="3584" max="3584" width="3.42578125" style="437" customWidth="1"/>
    <col min="3585" max="3585" width="15.42578125" style="437" customWidth="1"/>
    <col min="3586" max="3586" width="11.42578125" style="437" customWidth="1"/>
    <col min="3587" max="3587" width="19.140625" style="437" customWidth="1"/>
    <col min="3588" max="3588" width="11.42578125" style="437" customWidth="1"/>
    <col min="3589" max="3589" width="14.42578125" style="437" customWidth="1"/>
    <col min="3590" max="3590" width="11.42578125" style="437" customWidth="1"/>
    <col min="3591" max="3591" width="10.42578125" style="437" customWidth="1"/>
    <col min="3592" max="3592" width="15.85546875" style="437" customWidth="1"/>
    <col min="3593" max="3593" width="11.42578125" style="437" customWidth="1"/>
    <col min="3594" max="3594" width="13.28515625" style="437" customWidth="1"/>
    <col min="3595" max="3839" width="11.42578125" style="437"/>
    <col min="3840" max="3840" width="3.42578125" style="437" customWidth="1"/>
    <col min="3841" max="3841" width="15.42578125" style="437" customWidth="1"/>
    <col min="3842" max="3842" width="11.42578125" style="437" customWidth="1"/>
    <col min="3843" max="3843" width="19.140625" style="437" customWidth="1"/>
    <col min="3844" max="3844" width="11.42578125" style="437" customWidth="1"/>
    <col min="3845" max="3845" width="14.42578125" style="437" customWidth="1"/>
    <col min="3846" max="3846" width="11.42578125" style="437" customWidth="1"/>
    <col min="3847" max="3847" width="10.42578125" style="437" customWidth="1"/>
    <col min="3848" max="3848" width="15.85546875" style="437" customWidth="1"/>
    <col min="3849" max="3849" width="11.42578125" style="437" customWidth="1"/>
    <col min="3850" max="3850" width="13.28515625" style="437" customWidth="1"/>
    <col min="3851" max="4095" width="11.42578125" style="437"/>
    <col min="4096" max="4096" width="3.42578125" style="437" customWidth="1"/>
    <col min="4097" max="4097" width="15.42578125" style="437" customWidth="1"/>
    <col min="4098" max="4098" width="11.42578125" style="437" customWidth="1"/>
    <col min="4099" max="4099" width="19.140625" style="437" customWidth="1"/>
    <col min="4100" max="4100" width="11.42578125" style="437" customWidth="1"/>
    <col min="4101" max="4101" width="14.42578125" style="437" customWidth="1"/>
    <col min="4102" max="4102" width="11.42578125" style="437" customWidth="1"/>
    <col min="4103" max="4103" width="10.42578125" style="437" customWidth="1"/>
    <col min="4104" max="4104" width="15.85546875" style="437" customWidth="1"/>
    <col min="4105" max="4105" width="11.42578125" style="437" customWidth="1"/>
    <col min="4106" max="4106" width="13.28515625" style="437" customWidth="1"/>
    <col min="4107" max="4351" width="11.42578125" style="437"/>
    <col min="4352" max="4352" width="3.42578125" style="437" customWidth="1"/>
    <col min="4353" max="4353" width="15.42578125" style="437" customWidth="1"/>
    <col min="4354" max="4354" width="11.42578125" style="437" customWidth="1"/>
    <col min="4355" max="4355" width="19.140625" style="437" customWidth="1"/>
    <col min="4356" max="4356" width="11.42578125" style="437" customWidth="1"/>
    <col min="4357" max="4357" width="14.42578125" style="437" customWidth="1"/>
    <col min="4358" max="4358" width="11.42578125" style="437" customWidth="1"/>
    <col min="4359" max="4359" width="10.42578125" style="437" customWidth="1"/>
    <col min="4360" max="4360" width="15.85546875" style="437" customWidth="1"/>
    <col min="4361" max="4361" width="11.42578125" style="437" customWidth="1"/>
    <col min="4362" max="4362" width="13.28515625" style="437" customWidth="1"/>
    <col min="4363" max="4607" width="11.42578125" style="437"/>
    <col min="4608" max="4608" width="3.42578125" style="437" customWidth="1"/>
    <col min="4609" max="4609" width="15.42578125" style="437" customWidth="1"/>
    <col min="4610" max="4610" width="11.42578125" style="437" customWidth="1"/>
    <col min="4611" max="4611" width="19.140625" style="437" customWidth="1"/>
    <col min="4612" max="4612" width="11.42578125" style="437" customWidth="1"/>
    <col min="4613" max="4613" width="14.42578125" style="437" customWidth="1"/>
    <col min="4614" max="4614" width="11.42578125" style="437" customWidth="1"/>
    <col min="4615" max="4615" width="10.42578125" style="437" customWidth="1"/>
    <col min="4616" max="4616" width="15.85546875" style="437" customWidth="1"/>
    <col min="4617" max="4617" width="11.42578125" style="437" customWidth="1"/>
    <col min="4618" max="4618" width="13.28515625" style="437" customWidth="1"/>
    <col min="4619" max="4863" width="11.42578125" style="437"/>
    <col min="4864" max="4864" width="3.42578125" style="437" customWidth="1"/>
    <col min="4865" max="4865" width="15.42578125" style="437" customWidth="1"/>
    <col min="4866" max="4866" width="11.42578125" style="437" customWidth="1"/>
    <col min="4867" max="4867" width="19.140625" style="437" customWidth="1"/>
    <col min="4868" max="4868" width="11.42578125" style="437" customWidth="1"/>
    <col min="4869" max="4869" width="14.42578125" style="437" customWidth="1"/>
    <col min="4870" max="4870" width="11.42578125" style="437" customWidth="1"/>
    <col min="4871" max="4871" width="10.42578125" style="437" customWidth="1"/>
    <col min="4872" max="4872" width="15.85546875" style="437" customWidth="1"/>
    <col min="4873" max="4873" width="11.42578125" style="437" customWidth="1"/>
    <col min="4874" max="4874" width="13.28515625" style="437" customWidth="1"/>
    <col min="4875" max="5119" width="11.42578125" style="437"/>
    <col min="5120" max="5120" width="3.42578125" style="437" customWidth="1"/>
    <col min="5121" max="5121" width="15.42578125" style="437" customWidth="1"/>
    <col min="5122" max="5122" width="11.42578125" style="437" customWidth="1"/>
    <col min="5123" max="5123" width="19.140625" style="437" customWidth="1"/>
    <col min="5124" max="5124" width="11.42578125" style="437" customWidth="1"/>
    <col min="5125" max="5125" width="14.42578125" style="437" customWidth="1"/>
    <col min="5126" max="5126" width="11.42578125" style="437" customWidth="1"/>
    <col min="5127" max="5127" width="10.42578125" style="437" customWidth="1"/>
    <col min="5128" max="5128" width="15.85546875" style="437" customWidth="1"/>
    <col min="5129" max="5129" width="11.42578125" style="437" customWidth="1"/>
    <col min="5130" max="5130" width="13.28515625" style="437" customWidth="1"/>
    <col min="5131" max="5375" width="11.42578125" style="437"/>
    <col min="5376" max="5376" width="3.42578125" style="437" customWidth="1"/>
    <col min="5377" max="5377" width="15.42578125" style="437" customWidth="1"/>
    <col min="5378" max="5378" width="11.42578125" style="437" customWidth="1"/>
    <col min="5379" max="5379" width="19.140625" style="437" customWidth="1"/>
    <col min="5380" max="5380" width="11.42578125" style="437" customWidth="1"/>
    <col min="5381" max="5381" width="14.42578125" style="437" customWidth="1"/>
    <col min="5382" max="5382" width="11.42578125" style="437" customWidth="1"/>
    <col min="5383" max="5383" width="10.42578125" style="437" customWidth="1"/>
    <col min="5384" max="5384" width="15.85546875" style="437" customWidth="1"/>
    <col min="5385" max="5385" width="11.42578125" style="437" customWidth="1"/>
    <col min="5386" max="5386" width="13.28515625" style="437" customWidth="1"/>
    <col min="5387" max="5631" width="11.42578125" style="437"/>
    <col min="5632" max="5632" width="3.42578125" style="437" customWidth="1"/>
    <col min="5633" max="5633" width="15.42578125" style="437" customWidth="1"/>
    <col min="5634" max="5634" width="11.42578125" style="437" customWidth="1"/>
    <col min="5635" max="5635" width="19.140625" style="437" customWidth="1"/>
    <col min="5636" max="5636" width="11.42578125" style="437" customWidth="1"/>
    <col min="5637" max="5637" width="14.42578125" style="437" customWidth="1"/>
    <col min="5638" max="5638" width="11.42578125" style="437" customWidth="1"/>
    <col min="5639" max="5639" width="10.42578125" style="437" customWidth="1"/>
    <col min="5640" max="5640" width="15.85546875" style="437" customWidth="1"/>
    <col min="5641" max="5641" width="11.42578125" style="437" customWidth="1"/>
    <col min="5642" max="5642" width="13.28515625" style="437" customWidth="1"/>
    <col min="5643" max="5887" width="11.42578125" style="437"/>
    <col min="5888" max="5888" width="3.42578125" style="437" customWidth="1"/>
    <col min="5889" max="5889" width="15.42578125" style="437" customWidth="1"/>
    <col min="5890" max="5890" width="11.42578125" style="437" customWidth="1"/>
    <col min="5891" max="5891" width="19.140625" style="437" customWidth="1"/>
    <col min="5892" max="5892" width="11.42578125" style="437" customWidth="1"/>
    <col min="5893" max="5893" width="14.42578125" style="437" customWidth="1"/>
    <col min="5894" max="5894" width="11.42578125" style="437" customWidth="1"/>
    <col min="5895" max="5895" width="10.42578125" style="437" customWidth="1"/>
    <col min="5896" max="5896" width="15.85546875" style="437" customWidth="1"/>
    <col min="5897" max="5897" width="11.42578125" style="437" customWidth="1"/>
    <col min="5898" max="5898" width="13.28515625" style="437" customWidth="1"/>
    <col min="5899" max="6143" width="11.42578125" style="437"/>
    <col min="6144" max="6144" width="3.42578125" style="437" customWidth="1"/>
    <col min="6145" max="6145" width="15.42578125" style="437" customWidth="1"/>
    <col min="6146" max="6146" width="11.42578125" style="437" customWidth="1"/>
    <col min="6147" max="6147" width="19.140625" style="437" customWidth="1"/>
    <col min="6148" max="6148" width="11.42578125" style="437" customWidth="1"/>
    <col min="6149" max="6149" width="14.42578125" style="437" customWidth="1"/>
    <col min="6150" max="6150" width="11.42578125" style="437" customWidth="1"/>
    <col min="6151" max="6151" width="10.42578125" style="437" customWidth="1"/>
    <col min="6152" max="6152" width="15.85546875" style="437" customWidth="1"/>
    <col min="6153" max="6153" width="11.42578125" style="437" customWidth="1"/>
    <col min="6154" max="6154" width="13.28515625" style="437" customWidth="1"/>
    <col min="6155" max="6399" width="11.42578125" style="437"/>
    <col min="6400" max="6400" width="3.42578125" style="437" customWidth="1"/>
    <col min="6401" max="6401" width="15.42578125" style="437" customWidth="1"/>
    <col min="6402" max="6402" width="11.42578125" style="437" customWidth="1"/>
    <col min="6403" max="6403" width="19.140625" style="437" customWidth="1"/>
    <col min="6404" max="6404" width="11.42578125" style="437" customWidth="1"/>
    <col min="6405" max="6405" width="14.42578125" style="437" customWidth="1"/>
    <col min="6406" max="6406" width="11.42578125" style="437" customWidth="1"/>
    <col min="6407" max="6407" width="10.42578125" style="437" customWidth="1"/>
    <col min="6408" max="6408" width="15.85546875" style="437" customWidth="1"/>
    <col min="6409" max="6409" width="11.42578125" style="437" customWidth="1"/>
    <col min="6410" max="6410" width="13.28515625" style="437" customWidth="1"/>
    <col min="6411" max="6655" width="11.42578125" style="437"/>
    <col min="6656" max="6656" width="3.42578125" style="437" customWidth="1"/>
    <col min="6657" max="6657" width="15.42578125" style="437" customWidth="1"/>
    <col min="6658" max="6658" width="11.42578125" style="437" customWidth="1"/>
    <col min="6659" max="6659" width="19.140625" style="437" customWidth="1"/>
    <col min="6660" max="6660" width="11.42578125" style="437" customWidth="1"/>
    <col min="6661" max="6661" width="14.42578125" style="437" customWidth="1"/>
    <col min="6662" max="6662" width="11.42578125" style="437" customWidth="1"/>
    <col min="6663" max="6663" width="10.42578125" style="437" customWidth="1"/>
    <col min="6664" max="6664" width="15.85546875" style="437" customWidth="1"/>
    <col min="6665" max="6665" width="11.42578125" style="437" customWidth="1"/>
    <col min="6666" max="6666" width="13.28515625" style="437" customWidth="1"/>
    <col min="6667" max="6911" width="11.42578125" style="437"/>
    <col min="6912" max="6912" width="3.42578125" style="437" customWidth="1"/>
    <col min="6913" max="6913" width="15.42578125" style="437" customWidth="1"/>
    <col min="6914" max="6914" width="11.42578125" style="437" customWidth="1"/>
    <col min="6915" max="6915" width="19.140625" style="437" customWidth="1"/>
    <col min="6916" max="6916" width="11.42578125" style="437" customWidth="1"/>
    <col min="6917" max="6917" width="14.42578125" style="437" customWidth="1"/>
    <col min="6918" max="6918" width="11.42578125" style="437" customWidth="1"/>
    <col min="6919" max="6919" width="10.42578125" style="437" customWidth="1"/>
    <col min="6920" max="6920" width="15.85546875" style="437" customWidth="1"/>
    <col min="6921" max="6921" width="11.42578125" style="437" customWidth="1"/>
    <col min="6922" max="6922" width="13.28515625" style="437" customWidth="1"/>
    <col min="6923" max="7167" width="11.42578125" style="437"/>
    <col min="7168" max="7168" width="3.42578125" style="437" customWidth="1"/>
    <col min="7169" max="7169" width="15.42578125" style="437" customWidth="1"/>
    <col min="7170" max="7170" width="11.42578125" style="437" customWidth="1"/>
    <col min="7171" max="7171" width="19.140625" style="437" customWidth="1"/>
    <col min="7172" max="7172" width="11.42578125" style="437" customWidth="1"/>
    <col min="7173" max="7173" width="14.42578125" style="437" customWidth="1"/>
    <col min="7174" max="7174" width="11.42578125" style="437" customWidth="1"/>
    <col min="7175" max="7175" width="10.42578125" style="437" customWidth="1"/>
    <col min="7176" max="7176" width="15.85546875" style="437" customWidth="1"/>
    <col min="7177" max="7177" width="11.42578125" style="437" customWidth="1"/>
    <col min="7178" max="7178" width="13.28515625" style="437" customWidth="1"/>
    <col min="7179" max="7423" width="11.42578125" style="437"/>
    <col min="7424" max="7424" width="3.42578125" style="437" customWidth="1"/>
    <col min="7425" max="7425" width="15.42578125" style="437" customWidth="1"/>
    <col min="7426" max="7426" width="11.42578125" style="437" customWidth="1"/>
    <col min="7427" max="7427" width="19.140625" style="437" customWidth="1"/>
    <col min="7428" max="7428" width="11.42578125" style="437" customWidth="1"/>
    <col min="7429" max="7429" width="14.42578125" style="437" customWidth="1"/>
    <col min="7430" max="7430" width="11.42578125" style="437" customWidth="1"/>
    <col min="7431" max="7431" width="10.42578125" style="437" customWidth="1"/>
    <col min="7432" max="7432" width="15.85546875" style="437" customWidth="1"/>
    <col min="7433" max="7433" width="11.42578125" style="437" customWidth="1"/>
    <col min="7434" max="7434" width="13.28515625" style="437" customWidth="1"/>
    <col min="7435" max="7679" width="11.42578125" style="437"/>
    <col min="7680" max="7680" width="3.42578125" style="437" customWidth="1"/>
    <col min="7681" max="7681" width="15.42578125" style="437" customWidth="1"/>
    <col min="7682" max="7682" width="11.42578125" style="437" customWidth="1"/>
    <col min="7683" max="7683" width="19.140625" style="437" customWidth="1"/>
    <col min="7684" max="7684" width="11.42578125" style="437" customWidth="1"/>
    <col min="7685" max="7685" width="14.42578125" style="437" customWidth="1"/>
    <col min="7686" max="7686" width="11.42578125" style="437" customWidth="1"/>
    <col min="7687" max="7687" width="10.42578125" style="437" customWidth="1"/>
    <col min="7688" max="7688" width="15.85546875" style="437" customWidth="1"/>
    <col min="7689" max="7689" width="11.42578125" style="437" customWidth="1"/>
    <col min="7690" max="7690" width="13.28515625" style="437" customWidth="1"/>
    <col min="7691" max="7935" width="11.42578125" style="437"/>
    <col min="7936" max="7936" width="3.42578125" style="437" customWidth="1"/>
    <col min="7937" max="7937" width="15.42578125" style="437" customWidth="1"/>
    <col min="7938" max="7938" width="11.42578125" style="437" customWidth="1"/>
    <col min="7939" max="7939" width="19.140625" style="437" customWidth="1"/>
    <col min="7940" max="7940" width="11.42578125" style="437" customWidth="1"/>
    <col min="7941" max="7941" width="14.42578125" style="437" customWidth="1"/>
    <col min="7942" max="7942" width="11.42578125" style="437" customWidth="1"/>
    <col min="7943" max="7943" width="10.42578125" style="437" customWidth="1"/>
    <col min="7944" max="7944" width="15.85546875" style="437" customWidth="1"/>
    <col min="7945" max="7945" width="11.42578125" style="437" customWidth="1"/>
    <col min="7946" max="7946" width="13.28515625" style="437" customWidth="1"/>
    <col min="7947" max="8191" width="11.42578125" style="437"/>
    <col min="8192" max="8192" width="3.42578125" style="437" customWidth="1"/>
    <col min="8193" max="8193" width="15.42578125" style="437" customWidth="1"/>
    <col min="8194" max="8194" width="11.42578125" style="437" customWidth="1"/>
    <col min="8195" max="8195" width="19.140625" style="437" customWidth="1"/>
    <col min="8196" max="8196" width="11.42578125" style="437" customWidth="1"/>
    <col min="8197" max="8197" width="14.42578125" style="437" customWidth="1"/>
    <col min="8198" max="8198" width="11.42578125" style="437" customWidth="1"/>
    <col min="8199" max="8199" width="10.42578125" style="437" customWidth="1"/>
    <col min="8200" max="8200" width="15.85546875" style="437" customWidth="1"/>
    <col min="8201" max="8201" width="11.42578125" style="437" customWidth="1"/>
    <col min="8202" max="8202" width="13.28515625" style="437" customWidth="1"/>
    <col min="8203" max="8447" width="11.42578125" style="437"/>
    <col min="8448" max="8448" width="3.42578125" style="437" customWidth="1"/>
    <col min="8449" max="8449" width="15.42578125" style="437" customWidth="1"/>
    <col min="8450" max="8450" width="11.42578125" style="437" customWidth="1"/>
    <col min="8451" max="8451" width="19.140625" style="437" customWidth="1"/>
    <col min="8452" max="8452" width="11.42578125" style="437" customWidth="1"/>
    <col min="8453" max="8453" width="14.42578125" style="437" customWidth="1"/>
    <col min="8454" max="8454" width="11.42578125" style="437" customWidth="1"/>
    <col min="8455" max="8455" width="10.42578125" style="437" customWidth="1"/>
    <col min="8456" max="8456" width="15.85546875" style="437" customWidth="1"/>
    <col min="8457" max="8457" width="11.42578125" style="437" customWidth="1"/>
    <col min="8458" max="8458" width="13.28515625" style="437" customWidth="1"/>
    <col min="8459" max="8703" width="11.42578125" style="437"/>
    <col min="8704" max="8704" width="3.42578125" style="437" customWidth="1"/>
    <col min="8705" max="8705" width="15.42578125" style="437" customWidth="1"/>
    <col min="8706" max="8706" width="11.42578125" style="437" customWidth="1"/>
    <col min="8707" max="8707" width="19.140625" style="437" customWidth="1"/>
    <col min="8708" max="8708" width="11.42578125" style="437" customWidth="1"/>
    <col min="8709" max="8709" width="14.42578125" style="437" customWidth="1"/>
    <col min="8710" max="8710" width="11.42578125" style="437" customWidth="1"/>
    <col min="8711" max="8711" width="10.42578125" style="437" customWidth="1"/>
    <col min="8712" max="8712" width="15.85546875" style="437" customWidth="1"/>
    <col min="8713" max="8713" width="11.42578125" style="437" customWidth="1"/>
    <col min="8714" max="8714" width="13.28515625" style="437" customWidth="1"/>
    <col min="8715" max="8959" width="11.42578125" style="437"/>
    <col min="8960" max="8960" width="3.42578125" style="437" customWidth="1"/>
    <col min="8961" max="8961" width="15.42578125" style="437" customWidth="1"/>
    <col min="8962" max="8962" width="11.42578125" style="437" customWidth="1"/>
    <col min="8963" max="8963" width="19.140625" style="437" customWidth="1"/>
    <col min="8964" max="8964" width="11.42578125" style="437" customWidth="1"/>
    <col min="8965" max="8965" width="14.42578125" style="437" customWidth="1"/>
    <col min="8966" max="8966" width="11.42578125" style="437" customWidth="1"/>
    <col min="8967" max="8967" width="10.42578125" style="437" customWidth="1"/>
    <col min="8968" max="8968" width="15.85546875" style="437" customWidth="1"/>
    <col min="8969" max="8969" width="11.42578125" style="437" customWidth="1"/>
    <col min="8970" max="8970" width="13.28515625" style="437" customWidth="1"/>
    <col min="8971" max="9215" width="11.42578125" style="437"/>
    <col min="9216" max="9216" width="3.42578125" style="437" customWidth="1"/>
    <col min="9217" max="9217" width="15.42578125" style="437" customWidth="1"/>
    <col min="9218" max="9218" width="11.42578125" style="437" customWidth="1"/>
    <col min="9219" max="9219" width="19.140625" style="437" customWidth="1"/>
    <col min="9220" max="9220" width="11.42578125" style="437" customWidth="1"/>
    <col min="9221" max="9221" width="14.42578125" style="437" customWidth="1"/>
    <col min="9222" max="9222" width="11.42578125" style="437" customWidth="1"/>
    <col min="9223" max="9223" width="10.42578125" style="437" customWidth="1"/>
    <col min="9224" max="9224" width="15.85546875" style="437" customWidth="1"/>
    <col min="9225" max="9225" width="11.42578125" style="437" customWidth="1"/>
    <col min="9226" max="9226" width="13.28515625" style="437" customWidth="1"/>
    <col min="9227" max="9471" width="11.42578125" style="437"/>
    <col min="9472" max="9472" width="3.42578125" style="437" customWidth="1"/>
    <col min="9473" max="9473" width="15.42578125" style="437" customWidth="1"/>
    <col min="9474" max="9474" width="11.42578125" style="437" customWidth="1"/>
    <col min="9475" max="9475" width="19.140625" style="437" customWidth="1"/>
    <col min="9476" max="9476" width="11.42578125" style="437" customWidth="1"/>
    <col min="9477" max="9477" width="14.42578125" style="437" customWidth="1"/>
    <col min="9478" max="9478" width="11.42578125" style="437" customWidth="1"/>
    <col min="9479" max="9479" width="10.42578125" style="437" customWidth="1"/>
    <col min="9480" max="9480" width="15.85546875" style="437" customWidth="1"/>
    <col min="9481" max="9481" width="11.42578125" style="437" customWidth="1"/>
    <col min="9482" max="9482" width="13.28515625" style="437" customWidth="1"/>
    <col min="9483" max="9727" width="11.42578125" style="437"/>
    <col min="9728" max="9728" width="3.42578125" style="437" customWidth="1"/>
    <col min="9729" max="9729" width="15.42578125" style="437" customWidth="1"/>
    <col min="9730" max="9730" width="11.42578125" style="437" customWidth="1"/>
    <col min="9731" max="9731" width="19.140625" style="437" customWidth="1"/>
    <col min="9732" max="9732" width="11.42578125" style="437" customWidth="1"/>
    <col min="9733" max="9733" width="14.42578125" style="437" customWidth="1"/>
    <col min="9734" max="9734" width="11.42578125" style="437" customWidth="1"/>
    <col min="9735" max="9735" width="10.42578125" style="437" customWidth="1"/>
    <col min="9736" max="9736" width="15.85546875" style="437" customWidth="1"/>
    <col min="9737" max="9737" width="11.42578125" style="437" customWidth="1"/>
    <col min="9738" max="9738" width="13.28515625" style="437" customWidth="1"/>
    <col min="9739" max="9983" width="11.42578125" style="437"/>
    <col min="9984" max="9984" width="3.42578125" style="437" customWidth="1"/>
    <col min="9985" max="9985" width="15.42578125" style="437" customWidth="1"/>
    <col min="9986" max="9986" width="11.42578125" style="437" customWidth="1"/>
    <col min="9987" max="9987" width="19.140625" style="437" customWidth="1"/>
    <col min="9988" max="9988" width="11.42578125" style="437" customWidth="1"/>
    <col min="9989" max="9989" width="14.42578125" style="437" customWidth="1"/>
    <col min="9990" max="9990" width="11.42578125" style="437" customWidth="1"/>
    <col min="9991" max="9991" width="10.42578125" style="437" customWidth="1"/>
    <col min="9992" max="9992" width="15.85546875" style="437" customWidth="1"/>
    <col min="9993" max="9993" width="11.42578125" style="437" customWidth="1"/>
    <col min="9994" max="9994" width="13.28515625" style="437" customWidth="1"/>
    <col min="9995" max="10239" width="11.42578125" style="437"/>
    <col min="10240" max="10240" width="3.42578125" style="437" customWidth="1"/>
    <col min="10241" max="10241" width="15.42578125" style="437" customWidth="1"/>
    <col min="10242" max="10242" width="11.42578125" style="437" customWidth="1"/>
    <col min="10243" max="10243" width="19.140625" style="437" customWidth="1"/>
    <col min="10244" max="10244" width="11.42578125" style="437" customWidth="1"/>
    <col min="10245" max="10245" width="14.42578125" style="437" customWidth="1"/>
    <col min="10246" max="10246" width="11.42578125" style="437" customWidth="1"/>
    <col min="10247" max="10247" width="10.42578125" style="437" customWidth="1"/>
    <col min="10248" max="10248" width="15.85546875" style="437" customWidth="1"/>
    <col min="10249" max="10249" width="11.42578125" style="437" customWidth="1"/>
    <col min="10250" max="10250" width="13.28515625" style="437" customWidth="1"/>
    <col min="10251" max="10495" width="11.42578125" style="437"/>
    <col min="10496" max="10496" width="3.42578125" style="437" customWidth="1"/>
    <col min="10497" max="10497" width="15.42578125" style="437" customWidth="1"/>
    <col min="10498" max="10498" width="11.42578125" style="437" customWidth="1"/>
    <col min="10499" max="10499" width="19.140625" style="437" customWidth="1"/>
    <col min="10500" max="10500" width="11.42578125" style="437" customWidth="1"/>
    <col min="10501" max="10501" width="14.42578125" style="437" customWidth="1"/>
    <col min="10502" max="10502" width="11.42578125" style="437" customWidth="1"/>
    <col min="10503" max="10503" width="10.42578125" style="437" customWidth="1"/>
    <col min="10504" max="10504" width="15.85546875" style="437" customWidth="1"/>
    <col min="10505" max="10505" width="11.42578125" style="437" customWidth="1"/>
    <col min="10506" max="10506" width="13.28515625" style="437" customWidth="1"/>
    <col min="10507" max="10751" width="11.42578125" style="437"/>
    <col min="10752" max="10752" width="3.42578125" style="437" customWidth="1"/>
    <col min="10753" max="10753" width="15.42578125" style="437" customWidth="1"/>
    <col min="10754" max="10754" width="11.42578125" style="437" customWidth="1"/>
    <col min="10755" max="10755" width="19.140625" style="437" customWidth="1"/>
    <col min="10756" max="10756" width="11.42578125" style="437" customWidth="1"/>
    <col min="10757" max="10757" width="14.42578125" style="437" customWidth="1"/>
    <col min="10758" max="10758" width="11.42578125" style="437" customWidth="1"/>
    <col min="10759" max="10759" width="10.42578125" style="437" customWidth="1"/>
    <col min="10760" max="10760" width="15.85546875" style="437" customWidth="1"/>
    <col min="10761" max="10761" width="11.42578125" style="437" customWidth="1"/>
    <col min="10762" max="10762" width="13.28515625" style="437" customWidth="1"/>
    <col min="10763" max="11007" width="11.42578125" style="437"/>
    <col min="11008" max="11008" width="3.42578125" style="437" customWidth="1"/>
    <col min="11009" max="11009" width="15.42578125" style="437" customWidth="1"/>
    <col min="11010" max="11010" width="11.42578125" style="437" customWidth="1"/>
    <col min="11011" max="11011" width="19.140625" style="437" customWidth="1"/>
    <col min="11012" max="11012" width="11.42578125" style="437" customWidth="1"/>
    <col min="11013" max="11013" width="14.42578125" style="437" customWidth="1"/>
    <col min="11014" max="11014" width="11.42578125" style="437" customWidth="1"/>
    <col min="11015" max="11015" width="10.42578125" style="437" customWidth="1"/>
    <col min="11016" max="11016" width="15.85546875" style="437" customWidth="1"/>
    <col min="11017" max="11017" width="11.42578125" style="437" customWidth="1"/>
    <col min="11018" max="11018" width="13.28515625" style="437" customWidth="1"/>
    <col min="11019" max="11263" width="11.42578125" style="437"/>
    <col min="11264" max="11264" width="3.42578125" style="437" customWidth="1"/>
    <col min="11265" max="11265" width="15.42578125" style="437" customWidth="1"/>
    <col min="11266" max="11266" width="11.42578125" style="437" customWidth="1"/>
    <col min="11267" max="11267" width="19.140625" style="437" customWidth="1"/>
    <col min="11268" max="11268" width="11.42578125" style="437" customWidth="1"/>
    <col min="11269" max="11269" width="14.42578125" style="437" customWidth="1"/>
    <col min="11270" max="11270" width="11.42578125" style="437" customWidth="1"/>
    <col min="11271" max="11271" width="10.42578125" style="437" customWidth="1"/>
    <col min="11272" max="11272" width="15.85546875" style="437" customWidth="1"/>
    <col min="11273" max="11273" width="11.42578125" style="437" customWidth="1"/>
    <col min="11274" max="11274" width="13.28515625" style="437" customWidth="1"/>
    <col min="11275" max="11519" width="11.42578125" style="437"/>
    <col min="11520" max="11520" width="3.42578125" style="437" customWidth="1"/>
    <col min="11521" max="11521" width="15.42578125" style="437" customWidth="1"/>
    <col min="11522" max="11522" width="11.42578125" style="437" customWidth="1"/>
    <col min="11523" max="11523" width="19.140625" style="437" customWidth="1"/>
    <col min="11524" max="11524" width="11.42578125" style="437" customWidth="1"/>
    <col min="11525" max="11525" width="14.42578125" style="437" customWidth="1"/>
    <col min="11526" max="11526" width="11.42578125" style="437" customWidth="1"/>
    <col min="11527" max="11527" width="10.42578125" style="437" customWidth="1"/>
    <col min="11528" max="11528" width="15.85546875" style="437" customWidth="1"/>
    <col min="11529" max="11529" width="11.42578125" style="437" customWidth="1"/>
    <col min="11530" max="11530" width="13.28515625" style="437" customWidth="1"/>
    <col min="11531" max="11775" width="11.42578125" style="437"/>
    <col min="11776" max="11776" width="3.42578125" style="437" customWidth="1"/>
    <col min="11777" max="11777" width="15.42578125" style="437" customWidth="1"/>
    <col min="11778" max="11778" width="11.42578125" style="437" customWidth="1"/>
    <col min="11779" max="11779" width="19.140625" style="437" customWidth="1"/>
    <col min="11780" max="11780" width="11.42578125" style="437" customWidth="1"/>
    <col min="11781" max="11781" width="14.42578125" style="437" customWidth="1"/>
    <col min="11782" max="11782" width="11.42578125" style="437" customWidth="1"/>
    <col min="11783" max="11783" width="10.42578125" style="437" customWidth="1"/>
    <col min="11784" max="11784" width="15.85546875" style="437" customWidth="1"/>
    <col min="11785" max="11785" width="11.42578125" style="437" customWidth="1"/>
    <col min="11786" max="11786" width="13.28515625" style="437" customWidth="1"/>
    <col min="11787" max="12031" width="11.42578125" style="437"/>
    <col min="12032" max="12032" width="3.42578125" style="437" customWidth="1"/>
    <col min="12033" max="12033" width="15.42578125" style="437" customWidth="1"/>
    <col min="12034" max="12034" width="11.42578125" style="437" customWidth="1"/>
    <col min="12035" max="12035" width="19.140625" style="437" customWidth="1"/>
    <col min="12036" max="12036" width="11.42578125" style="437" customWidth="1"/>
    <col min="12037" max="12037" width="14.42578125" style="437" customWidth="1"/>
    <col min="12038" max="12038" width="11.42578125" style="437" customWidth="1"/>
    <col min="12039" max="12039" width="10.42578125" style="437" customWidth="1"/>
    <col min="12040" max="12040" width="15.85546875" style="437" customWidth="1"/>
    <col min="12041" max="12041" width="11.42578125" style="437" customWidth="1"/>
    <col min="12042" max="12042" width="13.28515625" style="437" customWidth="1"/>
    <col min="12043" max="12287" width="11.42578125" style="437"/>
    <col min="12288" max="12288" width="3.42578125" style="437" customWidth="1"/>
    <col min="12289" max="12289" width="15.42578125" style="437" customWidth="1"/>
    <col min="12290" max="12290" width="11.42578125" style="437" customWidth="1"/>
    <col min="12291" max="12291" width="19.140625" style="437" customWidth="1"/>
    <col min="12292" max="12292" width="11.42578125" style="437" customWidth="1"/>
    <col min="12293" max="12293" width="14.42578125" style="437" customWidth="1"/>
    <col min="12294" max="12294" width="11.42578125" style="437" customWidth="1"/>
    <col min="12295" max="12295" width="10.42578125" style="437" customWidth="1"/>
    <col min="12296" max="12296" width="15.85546875" style="437" customWidth="1"/>
    <col min="12297" max="12297" width="11.42578125" style="437" customWidth="1"/>
    <col min="12298" max="12298" width="13.28515625" style="437" customWidth="1"/>
    <col min="12299" max="12543" width="11.42578125" style="437"/>
    <col min="12544" max="12544" width="3.42578125" style="437" customWidth="1"/>
    <col min="12545" max="12545" width="15.42578125" style="437" customWidth="1"/>
    <col min="12546" max="12546" width="11.42578125" style="437" customWidth="1"/>
    <col min="12547" max="12547" width="19.140625" style="437" customWidth="1"/>
    <col min="12548" max="12548" width="11.42578125" style="437" customWidth="1"/>
    <col min="12549" max="12549" width="14.42578125" style="437" customWidth="1"/>
    <col min="12550" max="12550" width="11.42578125" style="437" customWidth="1"/>
    <col min="12551" max="12551" width="10.42578125" style="437" customWidth="1"/>
    <col min="12552" max="12552" width="15.85546875" style="437" customWidth="1"/>
    <col min="12553" max="12553" width="11.42578125" style="437" customWidth="1"/>
    <col min="12554" max="12554" width="13.28515625" style="437" customWidth="1"/>
    <col min="12555" max="12799" width="11.42578125" style="437"/>
    <col min="12800" max="12800" width="3.42578125" style="437" customWidth="1"/>
    <col min="12801" max="12801" width="15.42578125" style="437" customWidth="1"/>
    <col min="12802" max="12802" width="11.42578125" style="437" customWidth="1"/>
    <col min="12803" max="12803" width="19.140625" style="437" customWidth="1"/>
    <col min="12804" max="12804" width="11.42578125" style="437" customWidth="1"/>
    <col min="12805" max="12805" width="14.42578125" style="437" customWidth="1"/>
    <col min="12806" max="12806" width="11.42578125" style="437" customWidth="1"/>
    <col min="12807" max="12807" width="10.42578125" style="437" customWidth="1"/>
    <col min="12808" max="12808" width="15.85546875" style="437" customWidth="1"/>
    <col min="12809" max="12809" width="11.42578125" style="437" customWidth="1"/>
    <col min="12810" max="12810" width="13.28515625" style="437" customWidth="1"/>
    <col min="12811" max="13055" width="11.42578125" style="437"/>
    <col min="13056" max="13056" width="3.42578125" style="437" customWidth="1"/>
    <col min="13057" max="13057" width="15.42578125" style="437" customWidth="1"/>
    <col min="13058" max="13058" width="11.42578125" style="437" customWidth="1"/>
    <col min="13059" max="13059" width="19.140625" style="437" customWidth="1"/>
    <col min="13060" max="13060" width="11.42578125" style="437" customWidth="1"/>
    <col min="13061" max="13061" width="14.42578125" style="437" customWidth="1"/>
    <col min="13062" max="13062" width="11.42578125" style="437" customWidth="1"/>
    <col min="13063" max="13063" width="10.42578125" style="437" customWidth="1"/>
    <col min="13064" max="13064" width="15.85546875" style="437" customWidth="1"/>
    <col min="13065" max="13065" width="11.42578125" style="437" customWidth="1"/>
    <col min="13066" max="13066" width="13.28515625" style="437" customWidth="1"/>
    <col min="13067" max="13311" width="11.42578125" style="437"/>
    <col min="13312" max="13312" width="3.42578125" style="437" customWidth="1"/>
    <col min="13313" max="13313" width="15.42578125" style="437" customWidth="1"/>
    <col min="13314" max="13314" width="11.42578125" style="437" customWidth="1"/>
    <col min="13315" max="13315" width="19.140625" style="437" customWidth="1"/>
    <col min="13316" max="13316" width="11.42578125" style="437" customWidth="1"/>
    <col min="13317" max="13317" width="14.42578125" style="437" customWidth="1"/>
    <col min="13318" max="13318" width="11.42578125" style="437" customWidth="1"/>
    <col min="13319" max="13319" width="10.42578125" style="437" customWidth="1"/>
    <col min="13320" max="13320" width="15.85546875" style="437" customWidth="1"/>
    <col min="13321" max="13321" width="11.42578125" style="437" customWidth="1"/>
    <col min="13322" max="13322" width="13.28515625" style="437" customWidth="1"/>
    <col min="13323" max="13567" width="11.42578125" style="437"/>
    <col min="13568" max="13568" width="3.42578125" style="437" customWidth="1"/>
    <col min="13569" max="13569" width="15.42578125" style="437" customWidth="1"/>
    <col min="13570" max="13570" width="11.42578125" style="437" customWidth="1"/>
    <col min="13571" max="13571" width="19.140625" style="437" customWidth="1"/>
    <col min="13572" max="13572" width="11.42578125" style="437" customWidth="1"/>
    <col min="13573" max="13573" width="14.42578125" style="437" customWidth="1"/>
    <col min="13574" max="13574" width="11.42578125" style="437" customWidth="1"/>
    <col min="13575" max="13575" width="10.42578125" style="437" customWidth="1"/>
    <col min="13576" max="13576" width="15.85546875" style="437" customWidth="1"/>
    <col min="13577" max="13577" width="11.42578125" style="437" customWidth="1"/>
    <col min="13578" max="13578" width="13.28515625" style="437" customWidth="1"/>
    <col min="13579" max="13823" width="11.42578125" style="437"/>
    <col min="13824" max="13824" width="3.42578125" style="437" customWidth="1"/>
    <col min="13825" max="13825" width="15.42578125" style="437" customWidth="1"/>
    <col min="13826" max="13826" width="11.42578125" style="437" customWidth="1"/>
    <col min="13827" max="13827" width="19.140625" style="437" customWidth="1"/>
    <col min="13828" max="13828" width="11.42578125" style="437" customWidth="1"/>
    <col min="13829" max="13829" width="14.42578125" style="437" customWidth="1"/>
    <col min="13830" max="13830" width="11.42578125" style="437" customWidth="1"/>
    <col min="13831" max="13831" width="10.42578125" style="437" customWidth="1"/>
    <col min="13832" max="13832" width="15.85546875" style="437" customWidth="1"/>
    <col min="13833" max="13833" width="11.42578125" style="437" customWidth="1"/>
    <col min="13834" max="13834" width="13.28515625" style="437" customWidth="1"/>
    <col min="13835" max="14079" width="11.42578125" style="437"/>
    <col min="14080" max="14080" width="3.42578125" style="437" customWidth="1"/>
    <col min="14081" max="14081" width="15.42578125" style="437" customWidth="1"/>
    <col min="14082" max="14082" width="11.42578125" style="437" customWidth="1"/>
    <col min="14083" max="14083" width="19.140625" style="437" customWidth="1"/>
    <col min="14084" max="14084" width="11.42578125" style="437" customWidth="1"/>
    <col min="14085" max="14085" width="14.42578125" style="437" customWidth="1"/>
    <col min="14086" max="14086" width="11.42578125" style="437" customWidth="1"/>
    <col min="14087" max="14087" width="10.42578125" style="437" customWidth="1"/>
    <col min="14088" max="14088" width="15.85546875" style="437" customWidth="1"/>
    <col min="14089" max="14089" width="11.42578125" style="437" customWidth="1"/>
    <col min="14090" max="14090" width="13.28515625" style="437" customWidth="1"/>
    <col min="14091" max="14335" width="11.42578125" style="437"/>
    <col min="14336" max="14336" width="3.42578125" style="437" customWidth="1"/>
    <col min="14337" max="14337" width="15.42578125" style="437" customWidth="1"/>
    <col min="14338" max="14338" width="11.42578125" style="437" customWidth="1"/>
    <col min="14339" max="14339" width="19.140625" style="437" customWidth="1"/>
    <col min="14340" max="14340" width="11.42578125" style="437" customWidth="1"/>
    <col min="14341" max="14341" width="14.42578125" style="437" customWidth="1"/>
    <col min="14342" max="14342" width="11.42578125" style="437" customWidth="1"/>
    <col min="14343" max="14343" width="10.42578125" style="437" customWidth="1"/>
    <col min="14344" max="14344" width="15.85546875" style="437" customWidth="1"/>
    <col min="14345" max="14345" width="11.42578125" style="437" customWidth="1"/>
    <col min="14346" max="14346" width="13.28515625" style="437" customWidth="1"/>
    <col min="14347" max="14591" width="11.42578125" style="437"/>
    <col min="14592" max="14592" width="3.42578125" style="437" customWidth="1"/>
    <col min="14593" max="14593" width="15.42578125" style="437" customWidth="1"/>
    <col min="14594" max="14594" width="11.42578125" style="437" customWidth="1"/>
    <col min="14595" max="14595" width="19.140625" style="437" customWidth="1"/>
    <col min="14596" max="14596" width="11.42578125" style="437" customWidth="1"/>
    <col min="14597" max="14597" width="14.42578125" style="437" customWidth="1"/>
    <col min="14598" max="14598" width="11.42578125" style="437" customWidth="1"/>
    <col min="14599" max="14599" width="10.42578125" style="437" customWidth="1"/>
    <col min="14600" max="14600" width="15.85546875" style="437" customWidth="1"/>
    <col min="14601" max="14601" width="11.42578125" style="437" customWidth="1"/>
    <col min="14602" max="14602" width="13.28515625" style="437" customWidth="1"/>
    <col min="14603" max="14847" width="11.42578125" style="437"/>
    <col min="14848" max="14848" width="3.42578125" style="437" customWidth="1"/>
    <col min="14849" max="14849" width="15.42578125" style="437" customWidth="1"/>
    <col min="14850" max="14850" width="11.42578125" style="437" customWidth="1"/>
    <col min="14851" max="14851" width="19.140625" style="437" customWidth="1"/>
    <col min="14852" max="14852" width="11.42578125" style="437" customWidth="1"/>
    <col min="14853" max="14853" width="14.42578125" style="437" customWidth="1"/>
    <col min="14854" max="14854" width="11.42578125" style="437" customWidth="1"/>
    <col min="14855" max="14855" width="10.42578125" style="437" customWidth="1"/>
    <col min="14856" max="14856" width="15.85546875" style="437" customWidth="1"/>
    <col min="14857" max="14857" width="11.42578125" style="437" customWidth="1"/>
    <col min="14858" max="14858" width="13.28515625" style="437" customWidth="1"/>
    <col min="14859" max="15103" width="11.42578125" style="437"/>
    <col min="15104" max="15104" width="3.42578125" style="437" customWidth="1"/>
    <col min="15105" max="15105" width="15.42578125" style="437" customWidth="1"/>
    <col min="15106" max="15106" width="11.42578125" style="437" customWidth="1"/>
    <col min="15107" max="15107" width="19.140625" style="437" customWidth="1"/>
    <col min="15108" max="15108" width="11.42578125" style="437" customWidth="1"/>
    <col min="15109" max="15109" width="14.42578125" style="437" customWidth="1"/>
    <col min="15110" max="15110" width="11.42578125" style="437" customWidth="1"/>
    <col min="15111" max="15111" width="10.42578125" style="437" customWidth="1"/>
    <col min="15112" max="15112" width="15.85546875" style="437" customWidth="1"/>
    <col min="15113" max="15113" width="11.42578125" style="437" customWidth="1"/>
    <col min="15114" max="15114" width="13.28515625" style="437" customWidth="1"/>
    <col min="15115" max="15359" width="11.42578125" style="437"/>
    <col min="15360" max="15360" width="3.42578125" style="437" customWidth="1"/>
    <col min="15361" max="15361" width="15.42578125" style="437" customWidth="1"/>
    <col min="15362" max="15362" width="11.42578125" style="437" customWidth="1"/>
    <col min="15363" max="15363" width="19.140625" style="437" customWidth="1"/>
    <col min="15364" max="15364" width="11.42578125" style="437" customWidth="1"/>
    <col min="15365" max="15365" width="14.42578125" style="437" customWidth="1"/>
    <col min="15366" max="15366" width="11.42578125" style="437" customWidth="1"/>
    <col min="15367" max="15367" width="10.42578125" style="437" customWidth="1"/>
    <col min="15368" max="15368" width="15.85546875" style="437" customWidth="1"/>
    <col min="15369" max="15369" width="11.42578125" style="437" customWidth="1"/>
    <col min="15370" max="15370" width="13.28515625" style="437" customWidth="1"/>
    <col min="15371" max="15615" width="11.42578125" style="437"/>
    <col min="15616" max="15616" width="3.42578125" style="437" customWidth="1"/>
    <col min="15617" max="15617" width="15.42578125" style="437" customWidth="1"/>
    <col min="15618" max="15618" width="11.42578125" style="437" customWidth="1"/>
    <col min="15619" max="15619" width="19.140625" style="437" customWidth="1"/>
    <col min="15620" max="15620" width="11.42578125" style="437" customWidth="1"/>
    <col min="15621" max="15621" width="14.42578125" style="437" customWidth="1"/>
    <col min="15622" max="15622" width="11.42578125" style="437" customWidth="1"/>
    <col min="15623" max="15623" width="10.42578125" style="437" customWidth="1"/>
    <col min="15624" max="15624" width="15.85546875" style="437" customWidth="1"/>
    <col min="15625" max="15625" width="11.42578125" style="437" customWidth="1"/>
    <col min="15626" max="15626" width="13.28515625" style="437" customWidth="1"/>
    <col min="15627" max="15871" width="11.42578125" style="437"/>
    <col min="15872" max="15872" width="3.42578125" style="437" customWidth="1"/>
    <col min="15873" max="15873" width="15.42578125" style="437" customWidth="1"/>
    <col min="15874" max="15874" width="11.42578125" style="437" customWidth="1"/>
    <col min="15875" max="15875" width="19.140625" style="437" customWidth="1"/>
    <col min="15876" max="15876" width="11.42578125" style="437" customWidth="1"/>
    <col min="15877" max="15877" width="14.42578125" style="437" customWidth="1"/>
    <col min="15878" max="15878" width="11.42578125" style="437" customWidth="1"/>
    <col min="15879" max="15879" width="10.42578125" style="437" customWidth="1"/>
    <col min="15880" max="15880" width="15.85546875" style="437" customWidth="1"/>
    <col min="15881" max="15881" width="11.42578125" style="437" customWidth="1"/>
    <col min="15882" max="15882" width="13.28515625" style="437" customWidth="1"/>
    <col min="15883" max="16127" width="11.42578125" style="437"/>
    <col min="16128" max="16128" width="3.42578125" style="437" customWidth="1"/>
    <col min="16129" max="16129" width="15.42578125" style="437" customWidth="1"/>
    <col min="16130" max="16130" width="11.42578125" style="437" customWidth="1"/>
    <col min="16131" max="16131" width="19.140625" style="437" customWidth="1"/>
    <col min="16132" max="16132" width="11.42578125" style="437" customWidth="1"/>
    <col min="16133" max="16133" width="14.42578125" style="437" customWidth="1"/>
    <col min="16134" max="16134" width="11.42578125" style="437" customWidth="1"/>
    <col min="16135" max="16135" width="10.42578125" style="437" customWidth="1"/>
    <col min="16136" max="16136" width="15.85546875" style="437" customWidth="1"/>
    <col min="16137" max="16137" width="11.42578125" style="437" customWidth="1"/>
    <col min="16138" max="16138" width="13.28515625" style="437" customWidth="1"/>
    <col min="16139" max="16384" width="11.42578125" style="437"/>
  </cols>
  <sheetData>
    <row r="1" spans="2:13" ht="42" customHeight="1">
      <c r="B1" s="2224">
        <v>128</v>
      </c>
    </row>
    <row r="3" spans="2:13" ht="20.25">
      <c r="B3" s="2417" t="s">
        <v>1115</v>
      </c>
      <c r="C3" s="2417"/>
      <c r="D3" s="2417"/>
      <c r="E3" s="2417"/>
      <c r="F3" s="2417"/>
      <c r="G3" s="2417"/>
      <c r="H3" s="2417"/>
      <c r="I3" s="2417"/>
      <c r="J3" s="2417"/>
      <c r="K3" s="2417"/>
    </row>
    <row r="4" spans="2:13" ht="22.5" customHeight="1">
      <c r="B4" s="1767"/>
      <c r="C4" s="2418" t="s">
        <v>1354</v>
      </c>
      <c r="D4" s="2418"/>
      <c r="E4" s="2418"/>
      <c r="F4" s="2418"/>
      <c r="G4" s="2418"/>
      <c r="H4" s="2418"/>
      <c r="I4" s="2418"/>
      <c r="J4" s="2418"/>
      <c r="K4" s="1767"/>
    </row>
    <row r="5" spans="2:13" ht="5.25" customHeight="1">
      <c r="B5" s="476"/>
      <c r="C5" s="1776"/>
      <c r="D5" s="1776"/>
      <c r="E5" s="1776"/>
      <c r="F5" s="1776"/>
      <c r="G5" s="1776"/>
      <c r="H5" s="1776"/>
      <c r="I5" s="1776"/>
      <c r="J5" s="1776"/>
      <c r="K5" s="476"/>
    </row>
    <row r="6" spans="2:13">
      <c r="K6" s="2419"/>
      <c r="L6" s="2419"/>
    </row>
    <row r="7" spans="2:13" ht="24.75" customHeight="1">
      <c r="B7" s="1780"/>
      <c r="C7" s="1784" t="s">
        <v>846</v>
      </c>
      <c r="D7" s="1784" t="s">
        <v>845</v>
      </c>
      <c r="E7" s="1784" t="s">
        <v>848</v>
      </c>
      <c r="F7" s="1784" t="s">
        <v>847</v>
      </c>
      <c r="G7" s="1784" t="s">
        <v>843</v>
      </c>
      <c r="H7" s="1784" t="s">
        <v>844</v>
      </c>
      <c r="I7" s="1784" t="s">
        <v>1117</v>
      </c>
      <c r="J7" s="1784" t="s">
        <v>1166</v>
      </c>
      <c r="K7" s="1784" t="s">
        <v>1167</v>
      </c>
      <c r="L7" s="1784" t="s">
        <v>132</v>
      </c>
    </row>
    <row r="8" spans="2:13" ht="20.100000000000001" customHeight="1">
      <c r="B8" s="1783" t="s">
        <v>1168</v>
      </c>
      <c r="C8" s="1781">
        <v>9</v>
      </c>
      <c r="D8" s="1781"/>
      <c r="E8" s="1781"/>
      <c r="F8" s="1781">
        <v>5</v>
      </c>
      <c r="G8" s="1781">
        <v>2</v>
      </c>
      <c r="H8" s="1781">
        <v>5</v>
      </c>
      <c r="I8" s="1781">
        <v>12</v>
      </c>
      <c r="J8" s="1781">
        <v>1</v>
      </c>
      <c r="K8" s="1781">
        <v>1</v>
      </c>
      <c r="L8" s="1782">
        <f>SUM(C8:K8)</f>
        <v>35</v>
      </c>
    </row>
    <row r="9" spans="2:13" ht="20.100000000000001" customHeight="1">
      <c r="B9" s="1783" t="s">
        <v>1169</v>
      </c>
      <c r="C9" s="1781"/>
      <c r="D9" s="1781"/>
      <c r="E9" s="1781"/>
      <c r="F9" s="1781"/>
      <c r="G9" s="1781"/>
      <c r="H9" s="1781">
        <v>5</v>
      </c>
      <c r="I9" s="1781"/>
      <c r="J9" s="1781"/>
      <c r="K9" s="1781"/>
      <c r="L9" s="1782">
        <f t="shared" ref="L9:L26" si="0">SUM(C9:K9)</f>
        <v>5</v>
      </c>
      <c r="M9" s="768"/>
    </row>
    <row r="10" spans="2:13" ht="20.100000000000001" customHeight="1">
      <c r="B10" s="1783" t="s">
        <v>1170</v>
      </c>
      <c r="C10" s="1781"/>
      <c r="D10" s="1781">
        <v>14</v>
      </c>
      <c r="E10" s="1781">
        <v>8</v>
      </c>
      <c r="F10" s="1781">
        <v>9</v>
      </c>
      <c r="G10" s="1781"/>
      <c r="H10" s="1781">
        <v>12</v>
      </c>
      <c r="I10" s="1781"/>
      <c r="J10" s="1781">
        <v>2</v>
      </c>
      <c r="K10" s="1781">
        <v>1</v>
      </c>
      <c r="L10" s="1782">
        <f t="shared" si="0"/>
        <v>46</v>
      </c>
    </row>
    <row r="11" spans="2:13" ht="20.100000000000001" customHeight="1">
      <c r="B11" s="1783" t="s">
        <v>1171</v>
      </c>
      <c r="C11" s="1781">
        <v>7</v>
      </c>
      <c r="D11" s="1781"/>
      <c r="E11" s="1781"/>
      <c r="F11" s="1781"/>
      <c r="G11" s="1781">
        <v>2</v>
      </c>
      <c r="H11" s="1781"/>
      <c r="I11" s="1781">
        <v>42</v>
      </c>
      <c r="J11" s="1781">
        <v>2</v>
      </c>
      <c r="K11" s="1781">
        <v>3</v>
      </c>
      <c r="L11" s="1782">
        <f t="shared" si="0"/>
        <v>56</v>
      </c>
      <c r="M11" s="768"/>
    </row>
    <row r="12" spans="2:13" ht="20.100000000000001" customHeight="1">
      <c r="B12" s="1783" t="s">
        <v>1172</v>
      </c>
      <c r="C12" s="1781"/>
      <c r="D12" s="1781">
        <v>6</v>
      </c>
      <c r="E12" s="1781">
        <v>1</v>
      </c>
      <c r="F12" s="1781">
        <v>4</v>
      </c>
      <c r="G12" s="1781"/>
      <c r="H12" s="1781"/>
      <c r="I12" s="1781">
        <v>9</v>
      </c>
      <c r="J12" s="1781">
        <v>1</v>
      </c>
      <c r="K12" s="1781"/>
      <c r="L12" s="1782">
        <f t="shared" si="0"/>
        <v>21</v>
      </c>
    </row>
    <row r="13" spans="2:13" ht="20.100000000000001" customHeight="1">
      <c r="B13" s="1783" t="s">
        <v>1173</v>
      </c>
      <c r="C13" s="1781">
        <v>1</v>
      </c>
      <c r="D13" s="1781"/>
      <c r="E13" s="1781"/>
      <c r="F13" s="1781"/>
      <c r="G13" s="1781">
        <v>1</v>
      </c>
      <c r="H13" s="1781"/>
      <c r="I13" s="1781">
        <v>12</v>
      </c>
      <c r="J13" s="1781"/>
      <c r="K13" s="1781"/>
      <c r="L13" s="1782">
        <f t="shared" si="0"/>
        <v>14</v>
      </c>
      <c r="M13" s="768"/>
    </row>
    <row r="14" spans="2:13" ht="20.100000000000001" customHeight="1">
      <c r="B14" s="1783" t="s">
        <v>1113</v>
      </c>
      <c r="C14" s="1781">
        <v>3</v>
      </c>
      <c r="D14" s="1781"/>
      <c r="E14" s="1781">
        <v>2</v>
      </c>
      <c r="F14" s="1781">
        <v>2</v>
      </c>
      <c r="G14" s="1781">
        <v>1</v>
      </c>
      <c r="H14" s="1781">
        <v>1</v>
      </c>
      <c r="I14" s="1781">
        <v>1</v>
      </c>
      <c r="J14" s="1781"/>
      <c r="K14" s="1781"/>
      <c r="L14" s="1782">
        <f t="shared" si="0"/>
        <v>10</v>
      </c>
    </row>
    <row r="15" spans="2:13" ht="20.100000000000001" customHeight="1">
      <c r="B15" s="1783" t="s">
        <v>1174</v>
      </c>
      <c r="C15" s="1781">
        <v>1</v>
      </c>
      <c r="D15" s="1781">
        <v>2</v>
      </c>
      <c r="E15" s="1781"/>
      <c r="F15" s="1781">
        <v>1</v>
      </c>
      <c r="G15" s="1781">
        <v>1</v>
      </c>
      <c r="H15" s="1781">
        <v>2</v>
      </c>
      <c r="I15" s="1781"/>
      <c r="J15" s="1781"/>
      <c r="K15" s="1781">
        <v>1</v>
      </c>
      <c r="L15" s="1782">
        <f t="shared" si="0"/>
        <v>8</v>
      </c>
      <c r="M15" s="768"/>
    </row>
    <row r="16" spans="2:13" ht="20.100000000000001" customHeight="1">
      <c r="B16" s="1783" t="s">
        <v>1116</v>
      </c>
      <c r="C16" s="1781"/>
      <c r="D16" s="1781"/>
      <c r="E16" s="1781"/>
      <c r="F16" s="1781"/>
      <c r="G16" s="1781"/>
      <c r="H16" s="1781"/>
      <c r="I16" s="1781">
        <v>11</v>
      </c>
      <c r="J16" s="1781"/>
      <c r="K16" s="1781"/>
      <c r="L16" s="1782">
        <f t="shared" si="0"/>
        <v>11</v>
      </c>
      <c r="M16" s="768"/>
    </row>
    <row r="17" spans="2:16" ht="20.100000000000001" customHeight="1">
      <c r="B17" s="1783" t="s">
        <v>1175</v>
      </c>
      <c r="C17" s="1781"/>
      <c r="D17" s="1781">
        <v>1</v>
      </c>
      <c r="E17" s="1781"/>
      <c r="F17" s="1781">
        <v>1</v>
      </c>
      <c r="G17" s="1781">
        <v>1</v>
      </c>
      <c r="H17" s="1781"/>
      <c r="I17" s="1781">
        <v>5</v>
      </c>
      <c r="J17" s="1781"/>
      <c r="K17" s="1781"/>
      <c r="L17" s="1782">
        <f t="shared" si="0"/>
        <v>8</v>
      </c>
    </row>
    <row r="18" spans="2:16" ht="20.100000000000001" customHeight="1">
      <c r="B18" s="1783" t="s">
        <v>1176</v>
      </c>
      <c r="C18" s="1781">
        <v>1</v>
      </c>
      <c r="D18" s="1781"/>
      <c r="E18" s="1781"/>
      <c r="F18" s="1781"/>
      <c r="G18" s="1781"/>
      <c r="H18" s="1781"/>
      <c r="I18" s="1781"/>
      <c r="J18" s="1781"/>
      <c r="K18" s="1781"/>
      <c r="L18" s="1782">
        <f t="shared" si="0"/>
        <v>1</v>
      </c>
    </row>
    <row r="19" spans="2:16" ht="20.100000000000001" customHeight="1">
      <c r="B19" s="1783" t="s">
        <v>1177</v>
      </c>
      <c r="C19" s="1781"/>
      <c r="D19" s="1781"/>
      <c r="E19" s="1781"/>
      <c r="F19" s="1781"/>
      <c r="G19" s="1781"/>
      <c r="H19" s="1781">
        <v>1</v>
      </c>
      <c r="I19" s="1781"/>
      <c r="J19" s="1781"/>
      <c r="K19" s="1781"/>
      <c r="L19" s="1782">
        <f t="shared" si="0"/>
        <v>1</v>
      </c>
    </row>
    <row r="20" spans="2:16" ht="20.100000000000001" customHeight="1">
      <c r="B20" s="1783" t="s">
        <v>1178</v>
      </c>
      <c r="C20" s="1781"/>
      <c r="D20" s="1781"/>
      <c r="E20" s="1781"/>
      <c r="F20" s="1781">
        <v>1</v>
      </c>
      <c r="G20" s="1781"/>
      <c r="H20" s="1781"/>
      <c r="I20" s="1781"/>
      <c r="J20" s="1781"/>
      <c r="K20" s="1781">
        <v>1</v>
      </c>
      <c r="L20" s="1782">
        <f t="shared" si="0"/>
        <v>2</v>
      </c>
      <c r="O20" s="478"/>
      <c r="P20" s="1219"/>
    </row>
    <row r="21" spans="2:16" ht="20.100000000000001" customHeight="1">
      <c r="B21" s="1783" t="s">
        <v>1103</v>
      </c>
      <c r="C21" s="1781"/>
      <c r="D21" s="1781"/>
      <c r="E21" s="1781"/>
      <c r="F21" s="1781"/>
      <c r="G21" s="1781"/>
      <c r="H21" s="1781"/>
      <c r="I21" s="1781"/>
      <c r="J21" s="1781"/>
      <c r="K21" s="1781"/>
      <c r="L21" s="1782">
        <f t="shared" si="0"/>
        <v>0</v>
      </c>
    </row>
    <row r="22" spans="2:16" ht="20.100000000000001" customHeight="1">
      <c r="B22" s="1783" t="s">
        <v>1179</v>
      </c>
      <c r="C22" s="1781">
        <v>5</v>
      </c>
      <c r="D22" s="1781"/>
      <c r="E22" s="1781">
        <v>2</v>
      </c>
      <c r="F22" s="1781">
        <v>1</v>
      </c>
      <c r="G22" s="1781">
        <v>4</v>
      </c>
      <c r="H22" s="1781"/>
      <c r="I22" s="1781">
        <v>3</v>
      </c>
      <c r="J22" s="1781">
        <v>2</v>
      </c>
      <c r="K22" s="1781"/>
      <c r="L22" s="1782">
        <f t="shared" si="0"/>
        <v>17</v>
      </c>
    </row>
    <row r="23" spans="2:16" ht="20.100000000000001" customHeight="1">
      <c r="B23" s="1783" t="s">
        <v>1180</v>
      </c>
      <c r="C23" s="1781"/>
      <c r="D23" s="1781"/>
      <c r="E23" s="1781">
        <v>1</v>
      </c>
      <c r="F23" s="1781"/>
      <c r="G23" s="1781"/>
      <c r="H23" s="1781"/>
      <c r="I23" s="1781"/>
      <c r="J23" s="1781"/>
      <c r="K23" s="1781"/>
      <c r="L23" s="1782">
        <f t="shared" si="0"/>
        <v>1</v>
      </c>
    </row>
    <row r="24" spans="2:16" ht="20.100000000000001" customHeight="1">
      <c r="B24" s="1783" t="s">
        <v>1181</v>
      </c>
      <c r="C24" s="1781"/>
      <c r="D24" s="1781"/>
      <c r="E24" s="1781"/>
      <c r="F24" s="1781">
        <v>1</v>
      </c>
      <c r="G24" s="1781">
        <v>1</v>
      </c>
      <c r="H24" s="1781">
        <v>1</v>
      </c>
      <c r="I24" s="1781">
        <v>1</v>
      </c>
      <c r="J24" s="1781"/>
      <c r="K24" s="1781"/>
      <c r="L24" s="1782">
        <f t="shared" si="0"/>
        <v>4</v>
      </c>
    </row>
    <row r="25" spans="2:16" ht="20.100000000000001" customHeight="1">
      <c r="B25" s="1783" t="s">
        <v>1182</v>
      </c>
      <c r="C25" s="1781"/>
      <c r="D25" s="1781"/>
      <c r="E25" s="1781"/>
      <c r="F25" s="1781"/>
      <c r="G25" s="1781"/>
      <c r="H25" s="1781"/>
      <c r="I25" s="1781">
        <v>15</v>
      </c>
      <c r="J25" s="1781"/>
      <c r="K25" s="1781"/>
      <c r="L25" s="1782">
        <f t="shared" si="0"/>
        <v>15</v>
      </c>
    </row>
    <row r="26" spans="2:16" ht="31.5" customHeight="1" thickBot="1">
      <c r="B26" s="1787" t="s">
        <v>132</v>
      </c>
      <c r="C26" s="1782">
        <f t="shared" ref="C26:K26" si="1">SUM(C8:C25)</f>
        <v>27</v>
      </c>
      <c r="D26" s="1782">
        <f t="shared" si="1"/>
        <v>23</v>
      </c>
      <c r="E26" s="1782">
        <f t="shared" si="1"/>
        <v>14</v>
      </c>
      <c r="F26" s="1782">
        <f t="shared" si="1"/>
        <v>25</v>
      </c>
      <c r="G26" s="1782">
        <f t="shared" si="1"/>
        <v>13</v>
      </c>
      <c r="H26" s="1782">
        <f t="shared" si="1"/>
        <v>27</v>
      </c>
      <c r="I26" s="1782">
        <f t="shared" si="1"/>
        <v>111</v>
      </c>
      <c r="J26" s="1782">
        <f t="shared" si="1"/>
        <v>8</v>
      </c>
      <c r="K26" s="1782">
        <f t="shared" si="1"/>
        <v>7</v>
      </c>
      <c r="L26" s="1782">
        <f t="shared" si="0"/>
        <v>255</v>
      </c>
    </row>
    <row r="27" spans="2:16" ht="15">
      <c r="B27" s="767" t="s">
        <v>1114</v>
      </c>
    </row>
  </sheetData>
  <mergeCells count="3">
    <mergeCell ref="B3:K3"/>
    <mergeCell ref="C4:J4"/>
    <mergeCell ref="K6:L6"/>
  </mergeCells>
  <phoneticPr fontId="128" type="noConversion"/>
  <printOptions horizontalCentered="1" verticalCentered="1"/>
  <pageMargins left="0" right="0.17" top="0.17" bottom="0.609375" header="0.17" footer="0.51181102362204722"/>
  <pageSetup paperSize="9" scale="90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63</vt:i4>
      </vt:variant>
    </vt:vector>
  </HeadingPairs>
  <TitlesOfParts>
    <vt:vector size="63" baseType="lpstr">
      <vt:lpstr>ANNEXES 1</vt:lpstr>
      <vt:lpstr>TABLEAU 62</vt:lpstr>
      <vt:lpstr>TABLEAU 61</vt:lpstr>
      <vt:lpstr>TABLEAU 60</vt:lpstr>
      <vt:lpstr>TABLEAU 59</vt:lpstr>
      <vt:lpstr>TABLEAU 58</vt:lpstr>
      <vt:lpstr>TABLEAU 57</vt:lpstr>
      <vt:lpstr>TABLEAU 56</vt:lpstr>
      <vt:lpstr>TABLEAU 55</vt:lpstr>
      <vt:lpstr>TABLEAU 54</vt:lpstr>
      <vt:lpstr>TABLEAU 53</vt:lpstr>
      <vt:lpstr>TABLEAU 52</vt:lpstr>
      <vt:lpstr>TABLEAU 51</vt:lpstr>
      <vt:lpstr>TABLEAU 50</vt:lpstr>
      <vt:lpstr>TABLEAU 49</vt:lpstr>
      <vt:lpstr>TABLEAU 48</vt:lpstr>
      <vt:lpstr>TABLEAU 47</vt:lpstr>
      <vt:lpstr>TABLEAU 46</vt:lpstr>
      <vt:lpstr>TABLEAU 45</vt:lpstr>
      <vt:lpstr>TABLEAU 44</vt:lpstr>
      <vt:lpstr>TABLEAU 43</vt:lpstr>
      <vt:lpstr>TABLEAU 42</vt:lpstr>
      <vt:lpstr>TABLEAU 41</vt:lpstr>
      <vt:lpstr>TABLEAU 40</vt:lpstr>
      <vt:lpstr>TABLEAU 39</vt:lpstr>
      <vt:lpstr>TABLEAU 38</vt:lpstr>
      <vt:lpstr>TABLEAU 37</vt:lpstr>
      <vt:lpstr>TABLEAU 36</vt:lpstr>
      <vt:lpstr>TABLEAU 35</vt:lpstr>
      <vt:lpstr>TABLEAU 34</vt:lpstr>
      <vt:lpstr>TABLEAU 33</vt:lpstr>
      <vt:lpstr>TABLEAU 32</vt:lpstr>
      <vt:lpstr>TABLEAU 31</vt:lpstr>
      <vt:lpstr>TABLEAU 30 </vt:lpstr>
      <vt:lpstr>TABLEAU 29</vt:lpstr>
      <vt:lpstr>TABLEAU 28</vt:lpstr>
      <vt:lpstr>TABLEAU 27 </vt:lpstr>
      <vt:lpstr>TABLEAU 26</vt:lpstr>
      <vt:lpstr>TABLEAU25</vt:lpstr>
      <vt:lpstr>TABLEAU24</vt:lpstr>
      <vt:lpstr>TABLEAU23</vt:lpstr>
      <vt:lpstr>TABLEAU22 </vt:lpstr>
      <vt:lpstr>TABLEAU 21</vt:lpstr>
      <vt:lpstr>TABLEAU 20</vt:lpstr>
      <vt:lpstr>TABLEAU 19</vt:lpstr>
      <vt:lpstr>TABLEAU 18</vt:lpstr>
      <vt:lpstr>TABLEAU 17</vt:lpstr>
      <vt:lpstr>TABLEAU 16</vt:lpstr>
      <vt:lpstr>TABLEAU 15</vt:lpstr>
      <vt:lpstr>TABLEAU 14</vt:lpstr>
      <vt:lpstr>TABLEAU 13</vt:lpstr>
      <vt:lpstr>TABLEAU 12</vt:lpstr>
      <vt:lpstr>TABLEAU 11</vt:lpstr>
      <vt:lpstr>TABLEAU 10</vt:lpstr>
      <vt:lpstr>TABLEAU 9</vt:lpstr>
      <vt:lpstr>TABLEAU 8 BIS</vt:lpstr>
      <vt:lpstr>TABLEAU 7</vt:lpstr>
      <vt:lpstr>TABLEAU 6</vt:lpstr>
      <vt:lpstr>TABLEAU 5</vt:lpstr>
      <vt:lpstr>TABLEAU4</vt:lpstr>
      <vt:lpstr>TABLEAU3</vt:lpstr>
      <vt:lpstr>TABLEAU2</vt:lpstr>
      <vt:lpstr>TABLEAU1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2016-08-02T11:17:47Z</dcterms:modified>
</cp:coreProperties>
</file>